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aspersglobal.sharepoint.com/sites/Secretarial/SACosec/Diligent/Miscellaneous Calculations/"/>
    </mc:Choice>
  </mc:AlternateContent>
  <xr:revisionPtr revIDLastSave="30" documentId="14_{ECFBE6ED-B8FB-4F22-A662-D31CA7642E6A}" xr6:coauthVersionLast="47" xr6:coauthVersionMax="47" xr10:uidLastSave="{5416F6AB-F0D6-4BAE-B4E5-907F58662D57}"/>
  <bookViews>
    <workbookView xWindow="210" yWindow="490" windowWidth="12660" windowHeight="13190" firstSheet="2" activeTab="2" xr2:uid="{00000000-000D-0000-FFFF-FFFF00000000}"/>
  </bookViews>
  <sheets>
    <sheet name="Step1 -----&gt;" sheetId="8" state="hidden" r:id="rId1"/>
    <sheet name="Splash page" sheetId="6" state="hidden" r:id="rId2"/>
    <sheet name="Shares in issue" sheetId="5" r:id="rId3"/>
    <sheet name="Shares - Option 2" sheetId="2" state="hidden" r:id="rId4"/>
    <sheet name="Ecommerce" sheetId="10" state="hidden" r:id="rId5"/>
    <sheet name="Bloomberg Share Prices" sheetId="9" state="hidden" r:id="rId6"/>
    <sheet name="Step2 -----&gt;" sheetId="7" state="hidden" r:id="rId7"/>
    <sheet name="Investment &amp; funding" sheetId="1" state="hidden" r:id="rId8"/>
    <sheet name="Investment cases" sheetId="4" state="hidden" r:id="rId9"/>
  </sheets>
  <definedNames>
    <definedName name="NAV_DEC">#REF!</definedName>
    <definedName name="NAV_SEP">#REF!</definedName>
    <definedName name="_xlnm.Print_Area" localSheetId="2">'Shares in issue'!$B$1:$I$23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C8" i="5" l="1"/>
  <c r="C11" i="5" s="1"/>
  <c r="C16" i="5" s="1"/>
  <c r="E8" i="5"/>
  <c r="E11" i="5" s="1"/>
  <c r="D8" i="5" l="1"/>
  <c r="B3" i="10" l="1"/>
  <c r="C3" i="10" s="1"/>
  <c r="D3" i="10" l="1"/>
  <c r="B5" i="10" l="1"/>
  <c r="C5" i="10" s="1"/>
  <c r="B6" i="10"/>
  <c r="D6" i="10" s="1"/>
  <c r="B8" i="10"/>
  <c r="D8" i="10" s="1"/>
  <c r="B4" i="10"/>
  <c r="D4" i="10" s="1"/>
  <c r="D162" i="1"/>
  <c r="D144" i="1"/>
  <c r="D126" i="1"/>
  <c r="D109" i="1"/>
  <c r="D91" i="1"/>
  <c r="D77" i="1"/>
  <c r="D70" i="1"/>
  <c r="D64" i="1"/>
  <c r="D59" i="1"/>
  <c r="D54" i="1"/>
  <c r="D51" i="1"/>
  <c r="D42" i="1"/>
  <c r="D38" i="1"/>
  <c r="D32" i="1"/>
  <c r="D26" i="1"/>
  <c r="D23" i="1"/>
  <c r="D5" i="10" l="1"/>
  <c r="D9" i="10" s="1"/>
  <c r="C6" i="10"/>
  <c r="C8" i="10"/>
  <c r="C4" i="10"/>
  <c r="B9" i="10"/>
  <c r="C9" i="10" l="1"/>
  <c r="E32" i="2" l="1"/>
  <c r="E31" i="2"/>
  <c r="F32" i="2"/>
  <c r="F31" i="2"/>
  <c r="F30" i="2"/>
  <c r="E30" i="2"/>
  <c r="F28" i="2"/>
  <c r="E25" i="2"/>
  <c r="D21" i="1" l="1"/>
  <c r="D20" i="1" s="1"/>
  <c r="E14" i="5" l="1"/>
  <c r="B26" i="2"/>
  <c r="B31" i="2" s="1"/>
  <c r="C27" i="2"/>
  <c r="H38" i="2"/>
  <c r="F38" i="2"/>
  <c r="C35" i="2"/>
  <c r="F35" i="2" s="1"/>
  <c r="I35" i="2" s="1"/>
  <c r="B32" i="2"/>
  <c r="D31" i="2"/>
  <c r="B30" i="2"/>
  <c r="B40" i="2" s="1"/>
  <c r="C29" i="2"/>
  <c r="D25" i="2"/>
  <c r="C25" i="2"/>
  <c r="C10" i="2"/>
  <c r="F10" i="2" s="1"/>
  <c r="I10" i="2" s="1"/>
  <c r="E7" i="2"/>
  <c r="B7" i="2"/>
  <c r="B12" i="2" s="1"/>
  <c r="D6" i="2"/>
  <c r="D7" i="2" s="1"/>
  <c r="C5" i="2"/>
  <c r="F5" i="2" s="1"/>
  <c r="C4" i="2"/>
  <c r="F4" i="2" s="1"/>
  <c r="H14" i="5" l="1"/>
  <c r="C30" i="2"/>
  <c r="C40" i="2" s="1"/>
  <c r="I38" i="2"/>
  <c r="C7" i="2"/>
  <c r="C12" i="2" s="1"/>
  <c r="F27" i="2"/>
  <c r="C32" i="2"/>
  <c r="F25" i="2"/>
  <c r="C26" i="2"/>
  <c r="F6" i="2"/>
  <c r="D29" i="2" s="1"/>
  <c r="F29" i="2" s="1"/>
  <c r="F7" i="2" l="1"/>
  <c r="F12" i="2" s="1"/>
  <c r="D30" i="2"/>
  <c r="D32" i="2"/>
  <c r="I32" i="2" s="1"/>
  <c r="F26" i="2"/>
  <c r="C31" i="2"/>
  <c r="I31" i="2" s="1"/>
  <c r="I30" i="2" l="1"/>
  <c r="I40" i="2" s="1"/>
  <c r="F40" i="2"/>
  <c r="I7" i="2"/>
  <c r="I12" i="2" s="1"/>
  <c r="D11" i="5" l="1"/>
  <c r="D16" i="5" s="1"/>
  <c r="H11" i="5" l="1"/>
  <c r="H16" i="5" s="1"/>
  <c r="B7" i="10"/>
  <c r="C7" i="10" l="1"/>
  <c r="D7" i="10"/>
  <c r="B8" i="6" l="1"/>
  <c r="B7" i="6"/>
  <c r="B17" i="6"/>
  <c r="B16" i="6"/>
  <c r="B6" i="6"/>
</calcChain>
</file>

<file path=xl/sharedStrings.xml><?xml version="1.0" encoding="utf-8"?>
<sst xmlns="http://schemas.openxmlformats.org/spreadsheetml/2006/main" count="450" uniqueCount="250">
  <si>
    <t>Naspers ('000)</t>
  </si>
  <si>
    <t>31 March 2020</t>
  </si>
  <si>
    <t>31 March 2021</t>
  </si>
  <si>
    <r>
      <t>Share exchange</t>
    </r>
    <r>
      <rPr>
        <b/>
        <vertAlign val="superscript"/>
        <sz val="9"/>
        <color theme="0"/>
        <rFont val="Verdana"/>
        <family val="2"/>
      </rPr>
      <t>3</t>
    </r>
  </si>
  <si>
    <t>N share equivalent</t>
  </si>
  <si>
    <t>Naspers N ordinary shares</t>
  </si>
  <si>
    <t>Shares in issue</t>
  </si>
  <si>
    <r>
      <t>Naspers shares held in treasury</t>
    </r>
    <r>
      <rPr>
        <vertAlign val="superscript"/>
        <sz val="9"/>
        <color theme="0" tint="-0.499984740745262"/>
        <rFont val="Verdana"/>
        <family val="2"/>
      </rPr>
      <t>1</t>
    </r>
  </si>
  <si>
    <r>
      <t>Naspers shares owned by Prosus held as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</si>
  <si>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Net shares in issue</t>
  </si>
  <si>
    <t>Naspers A ordinary shares</t>
  </si>
  <si>
    <t>Naspers weighted average shares in issue</t>
  </si>
  <si>
    <t>Footnotes</t>
  </si>
  <si>
    <t>1. Naspers shares held in treasury exclude shares held by share schemes.</t>
  </si>
  <si>
    <t>2. The Naspers shares owned by Prosus will always remain treasury shares.</t>
  </si>
  <si>
    <t>3. Source for Prosus N &amp; B shares issued and Naspers N shares acquired: https://www.prosus.com/news/the-implementation-of-the-capital-restructure-and-the-results-of-the-exchange-offer/</t>
  </si>
  <si>
    <t>Naspers total ordinary shares</t>
  </si>
  <si>
    <t>Prosus ('000)</t>
  </si>
  <si>
    <t>Prosus N ordinary shares</t>
  </si>
  <si>
    <t>Free float &amp; treasury</t>
  </si>
  <si>
    <r>
      <t>Prosus shares held in treasury</t>
    </r>
    <r>
      <rPr>
        <b/>
        <vertAlign val="superscript"/>
        <sz val="9"/>
        <color theme="0" tint="-0.499984740745262"/>
        <rFont val="Verdana"/>
        <family val="2"/>
      </rPr>
      <t>1</t>
    </r>
  </si>
  <si>
    <r>
      <t>Quasi treasury shares</t>
    </r>
    <r>
      <rPr>
        <b/>
        <vertAlign val="superscript"/>
        <sz val="9"/>
        <color theme="0" tint="-0.499984740745262"/>
        <rFont val="Verdana"/>
        <family val="2"/>
      </rPr>
      <t>2</t>
    </r>
  </si>
  <si>
    <t>Free float</t>
  </si>
  <si>
    <t>Prosus A ordinary shares</t>
  </si>
  <si>
    <t>Prosus B ordinary shares</t>
  </si>
  <si>
    <t>Prosus weighted average shares in issue</t>
  </si>
  <si>
    <t>1. Prosus N ordinary shares held in treasury at 31 Mar’21 relates to the share repurchase and these shares will be cancelled after obtaining shareholder approval at the AGM in Aug’21.</t>
  </si>
  <si>
    <t>Prosus total ordinary shares</t>
  </si>
  <si>
    <t>Owned by Naspers</t>
  </si>
  <si>
    <t>Have the first buyback's shares been cancelled?</t>
  </si>
  <si>
    <t>Please create a clickable link for the web address in footnote 3</t>
  </si>
  <si>
    <t>2. Relates to Naspers shares held by Prosus translated into Prosus shares held in itself.
     Quasi treasury shares calculation = Naspers N shares owned by Prosus x Prosus N shares owned by Naspers / (Naspers N shares in issue - Naspers N treasury shares + 20% x Naspers A shares in issue).</t>
  </si>
  <si>
    <t>Investment</t>
  </si>
  <si>
    <t>Segment</t>
  </si>
  <si>
    <t>Month invested</t>
  </si>
  <si>
    <t>Mail.ru</t>
  </si>
  <si>
    <t>Folded up into Mail.ru Internet N.V. USD104m additional cash also contributed.</t>
  </si>
  <si>
    <t>Consolidated with DST. USD388m in cash also contributed.</t>
  </si>
  <si>
    <t>IDWay S.A.S.</t>
  </si>
  <si>
    <t>AFSAT</t>
  </si>
  <si>
    <t>Dayport</t>
  </si>
  <si>
    <t>eTail</t>
  </si>
  <si>
    <t>Ventures</t>
  </si>
  <si>
    <t>Investment in iFood via Movile</t>
  </si>
  <si>
    <t>Vatera</t>
  </si>
  <si>
    <t>Bankier</t>
  </si>
  <si>
    <t>Partially impaired in 2013 (R29m)</t>
  </si>
  <si>
    <t>Iceni</t>
  </si>
  <si>
    <t>OLX</t>
  </si>
  <si>
    <t>Classifieds</t>
  </si>
  <si>
    <t>Tokobagus</t>
  </si>
  <si>
    <t>Silver Indonesia (Previously Tokobagus)</t>
  </si>
  <si>
    <t>Silver Brazil (OLX JV)</t>
  </si>
  <si>
    <t>Silver Indonesia</t>
  </si>
  <si>
    <t>Grupo ZAP</t>
  </si>
  <si>
    <t>DineroMail</t>
  </si>
  <si>
    <t>Titulum</t>
  </si>
  <si>
    <t>eMAG</t>
  </si>
  <si>
    <t>Extreme Digital</t>
  </si>
  <si>
    <t>Merger in Hungary with $1m cash contributed.</t>
  </si>
  <si>
    <t>Slando</t>
  </si>
  <si>
    <t>Avito</t>
  </si>
  <si>
    <t>Travel</t>
  </si>
  <si>
    <t>Trip.com</t>
  </si>
  <si>
    <t>Dubizzle</t>
  </si>
  <si>
    <t>EMPG</t>
  </si>
  <si>
    <t>Dubizzle &amp; other Middle Eastern assets contributed along with $75m cash.</t>
  </si>
  <si>
    <t>SimilarWeb</t>
  </si>
  <si>
    <t>eSky.ru (Neralona Investments)</t>
  </si>
  <si>
    <t>Takealot</t>
  </si>
  <si>
    <t>letgo (Ambatana Holdings)</t>
  </si>
  <si>
    <t>Wallapop absorbed</t>
  </si>
  <si>
    <t>letgo USA</t>
  </si>
  <si>
    <t>OfferUp</t>
  </si>
  <si>
    <t>letgo US contributed along with $100m cash.</t>
  </si>
  <si>
    <t>Twiggle</t>
  </si>
  <si>
    <t>Brainly</t>
  </si>
  <si>
    <t>Edtech</t>
  </si>
  <si>
    <t>Codecademy</t>
  </si>
  <si>
    <t>Udemy</t>
  </si>
  <si>
    <t>Citrus Pay</t>
  </si>
  <si>
    <t>Payments</t>
  </si>
  <si>
    <t>ZestMoney</t>
  </si>
  <si>
    <t>FarmLogs</t>
  </si>
  <si>
    <t>Partially impaired in FY'19, but no detail on amount.</t>
  </si>
  <si>
    <t>Creditas</t>
  </si>
  <si>
    <t>Kreditech</t>
  </si>
  <si>
    <t>Partially impaired in FY '19, but no detail on amount.</t>
  </si>
  <si>
    <t>Paysense</t>
  </si>
  <si>
    <t>Delivery Hero</t>
  </si>
  <si>
    <t>Food delivery</t>
  </si>
  <si>
    <t>Swiggy</t>
  </si>
  <si>
    <t>Remitly</t>
  </si>
  <si>
    <t>Autotrader</t>
  </si>
  <si>
    <t>Joymode</t>
  </si>
  <si>
    <t>Honor</t>
  </si>
  <si>
    <t>Took part in a $140m round.</t>
  </si>
  <si>
    <t>FCG</t>
  </si>
  <si>
    <t>Zooz</t>
  </si>
  <si>
    <t>Sololearn</t>
  </si>
  <si>
    <t>Took part in a $5.6m round.</t>
  </si>
  <si>
    <t>Aasaanjobs</t>
  </si>
  <si>
    <t>BYJU's</t>
  </si>
  <si>
    <t>dott</t>
  </si>
  <si>
    <t>Took part in a $85m round.</t>
  </si>
  <si>
    <t>Wibmo</t>
  </si>
  <si>
    <t>Iyzico</t>
  </si>
  <si>
    <t>SweepSouth</t>
  </si>
  <si>
    <t>Naspers Foundry</t>
  </si>
  <si>
    <t>Red Dot Payment</t>
  </si>
  <si>
    <t>Meesho</t>
  </si>
  <si>
    <t>Took part in a $300m round.</t>
  </si>
  <si>
    <t>ElasticRun</t>
  </si>
  <si>
    <t>Co-led a $75m round.</t>
  </si>
  <si>
    <t>Aerobotics</t>
  </si>
  <si>
    <t>Eruditus</t>
  </si>
  <si>
    <t>Bykea</t>
  </si>
  <si>
    <t>Led a $22m round.</t>
  </si>
  <si>
    <t>Klar</t>
  </si>
  <si>
    <t>Led a $15m round.</t>
  </si>
  <si>
    <t>The Student Hub</t>
  </si>
  <si>
    <t>Fisdom</t>
  </si>
  <si>
    <t>Led a $7m round.</t>
  </si>
  <si>
    <t>DeHaat</t>
  </si>
  <si>
    <t>Led a $30m round.</t>
  </si>
  <si>
    <t>Wolt</t>
  </si>
  <si>
    <t>Took part in a $530m round.</t>
  </si>
  <si>
    <t>DotPE</t>
  </si>
  <si>
    <t>Led a $27.5m round.</t>
  </si>
  <si>
    <t>Oda (Kolonial)</t>
  </si>
  <si>
    <t>Led a $223m round.</t>
  </si>
  <si>
    <t>Shipper</t>
  </si>
  <si>
    <t>Took part in a $63m round.</t>
  </si>
  <si>
    <t>BUX</t>
  </si>
  <si>
    <t>Led a $80m round.</t>
  </si>
  <si>
    <t>Bibit</t>
  </si>
  <si>
    <t>Took part in a $65m round.</t>
  </si>
  <si>
    <t>DappRadar</t>
  </si>
  <si>
    <t>Took part in a $5m round.</t>
  </si>
  <si>
    <t>Urban Company</t>
  </si>
  <si>
    <t>Led a $255m round.</t>
  </si>
  <si>
    <t>Skillsoft / Churchill Capital II</t>
  </si>
  <si>
    <t>Stack Overflow</t>
  </si>
  <si>
    <t>FY'07</t>
  </si>
  <si>
    <t>FY'08</t>
  </si>
  <si>
    <t>FY'09</t>
  </si>
  <si>
    <t>FY'10</t>
  </si>
  <si>
    <t>FY'11</t>
  </si>
  <si>
    <t>FY'12</t>
  </si>
  <si>
    <t>FY'13</t>
  </si>
  <si>
    <t>FY'14</t>
  </si>
  <si>
    <t>FY'15</t>
  </si>
  <si>
    <t>FY'16</t>
  </si>
  <si>
    <t>FY'17</t>
  </si>
  <si>
    <t>FY'18</t>
  </si>
  <si>
    <t>FY'19</t>
  </si>
  <si>
    <t>FY'20</t>
  </si>
  <si>
    <t>FY'21</t>
  </si>
  <si>
    <t>FY'22</t>
  </si>
  <si>
    <t>Payments &amp; Fintech</t>
  </si>
  <si>
    <t>Etail</t>
  </si>
  <si>
    <t>FY'02</t>
  </si>
  <si>
    <t>Tencent</t>
  </si>
  <si>
    <t>Cost (US$'m)</t>
  </si>
  <si>
    <t>Movile</t>
  </si>
  <si>
    <t>Naspers specific</t>
  </si>
  <si>
    <t>May 2017 &amp; Sep 2017</t>
  </si>
  <si>
    <t>Commentary (add with footnotes or something similar)</t>
  </si>
  <si>
    <t>OLX Brazil</t>
  </si>
  <si>
    <t>1st buyback completion</t>
  </si>
  <si>
    <t>Economic interest of share class</t>
  </si>
  <si>
    <t>Update shares held in treasury for ongoing buyback</t>
  </si>
  <si>
    <t>Buyback started in Aug21</t>
  </si>
  <si>
    <t>30 September 2021</t>
  </si>
  <si>
    <t xml:space="preserve">Intro </t>
  </si>
  <si>
    <t>One of worlds leading online classifieds company</t>
  </si>
  <si>
    <t>Over 300m MAUs</t>
  </si>
  <si>
    <t>Mission statement</t>
  </si>
  <si>
    <t>Revenue</t>
  </si>
  <si>
    <t>TP</t>
  </si>
  <si>
    <t>CAGR growth</t>
  </si>
  <si>
    <t>Invested capital</t>
  </si>
  <si>
    <t>NAV today (analyst consensus)</t>
  </si>
  <si>
    <t>5 investment case bullets</t>
  </si>
  <si>
    <t>leader in highly attractive industry</t>
  </si>
  <si>
    <t>Fastest growing major classified companies</t>
  </si>
  <si>
    <t>Unvesting in ecosystem</t>
  </si>
  <si>
    <t>Profitable model</t>
  </si>
  <si>
    <t>etc</t>
  </si>
  <si>
    <t>Businesses (2 sentences on each)</t>
  </si>
  <si>
    <t>OLX Europe</t>
  </si>
  <si>
    <t>OLX Autos</t>
  </si>
  <si>
    <t>Offerup</t>
  </si>
  <si>
    <t>Recent events (3 bits of M&amp;A news)</t>
  </si>
  <si>
    <t>1. New CEO</t>
  </si>
  <si>
    <t>2. Group Zap</t>
  </si>
  <si>
    <t xml:space="preserve">3. OLX Autos breaches $1bn </t>
  </si>
  <si>
    <t>Key Financials - tabe with last three years</t>
  </si>
  <si>
    <t>Revnue pie chart</t>
  </si>
  <si>
    <t>Management</t>
  </si>
  <si>
    <t>CEO</t>
  </si>
  <si>
    <t>CFO</t>
  </si>
  <si>
    <t>Strategy</t>
  </si>
  <si>
    <t>Establish leding auto transcation  business in growh markets</t>
  </si>
  <si>
    <t>Build leaading platform for online buyers and sellers in real estate, autos, jobs and C2C trading</t>
  </si>
  <si>
    <t>Increasingly facilitate transactions</t>
  </si>
  <si>
    <t>Share price</t>
  </si>
  <si>
    <t>NAV</t>
  </si>
  <si>
    <t>NAV per share</t>
  </si>
  <si>
    <t>Prosus</t>
  </si>
  <si>
    <t>Naspers</t>
  </si>
  <si>
    <t>Splash page</t>
  </si>
  <si>
    <t>Notes</t>
  </si>
  <si>
    <t>Can we build in a function to filter the list</t>
  </si>
  <si>
    <t>Download to excel function</t>
  </si>
  <si>
    <t>Social &amp; Internet platforms</t>
  </si>
  <si>
    <t>Investments</t>
  </si>
  <si>
    <t>Investment cases</t>
  </si>
  <si>
    <t>Segmental totals should be included at the top.</t>
  </si>
  <si>
    <t>Net N shares in issue</t>
  </si>
  <si>
    <t>Food Delivery</t>
  </si>
  <si>
    <t>Total</t>
  </si>
  <si>
    <t>*Disclaimer - list only includes investments that have closed and are finalised</t>
  </si>
  <si>
    <t>Direct feed</t>
  </si>
  <si>
    <t>Need list to be built</t>
  </si>
  <si>
    <t>Not for now</t>
  </si>
  <si>
    <t>Link to Shares in issue</t>
  </si>
  <si>
    <t>Link to Investments &amp; Valuation</t>
  </si>
  <si>
    <t>Checking in with Valuations on building a list</t>
  </si>
  <si>
    <t>Food</t>
  </si>
  <si>
    <t>Other</t>
  </si>
  <si>
    <t>Website</t>
  </si>
  <si>
    <t>Ex DH last tranche</t>
  </si>
  <si>
    <t>Including BillDesk</t>
  </si>
  <si>
    <t>Ecommerce</t>
  </si>
  <si>
    <t>Owned by Prosus</t>
  </si>
  <si>
    <r>
      <t>Other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</si>
  <si>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1.</t>
  </si>
  <si>
    <t>2.</t>
  </si>
  <si>
    <t>3.</t>
  </si>
  <si>
    <t>31 March 2023</t>
  </si>
  <si>
    <t>Each Naspers A share holds 1/5 of economic participation.</t>
  </si>
  <si>
    <r>
      <t>18 September 2023</t>
    </r>
    <r>
      <rPr>
        <b/>
        <vertAlign val="superscript"/>
        <sz val="9"/>
        <color theme="0"/>
        <rFont val="Verdana"/>
        <family val="2"/>
      </rPr>
      <t>1</t>
    </r>
  </si>
  <si>
    <t xml:space="preserve">The open-ended share repurchase programme [https://www.naspers.com/investors/share-information/share-buyback-programmes], initiated in June 2022, is currently underway. Naspers intends to cancel all the shares repurchased, which will be done weekly, adhering to standard regulatory procedures. </t>
  </si>
  <si>
    <t>Naspers N shares held in treasury excludes shares held by share schemes. Naspers N shares held in treasury by an SA subsidiary of Naspers prior to the removal of the crossholding were cancelled in September 2023.</t>
  </si>
  <si>
    <t>4.</t>
  </si>
  <si>
    <t>Number of shares at completion of the transaction to remove the crossholding.</t>
  </si>
  <si>
    <t>31 March 2024</t>
  </si>
  <si>
    <r>
      <t>Net shares in issue</t>
    </r>
    <r>
      <rPr>
        <b/>
        <vertAlign val="superscript"/>
        <sz val="9"/>
        <color theme="0"/>
        <rFont val="Verdana"/>
        <family val="2"/>
      </rPr>
      <t>3</t>
    </r>
  </si>
  <si>
    <t>14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</si>
</sst>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* \(#,##0\)_-;_-* &quot;-&quot;_-;_-@_-"/>
    <numFmt numFmtId="165" formatCode="0.0000%"/>
    <numFmt numFmtId="166" formatCode="_-* #,##0_-;\-* #,##0_-;_-* &quot;-&quot;??_-;_-@_-"/>
    <numFmt numFmtId="167" formatCode="mmm\ yyyy"/>
    <numFmt numFmtId="168" formatCode="[$ZAR]\ #,##0;\-[$ZAR]\ #,##0"/>
    <numFmt numFmtId="169" formatCode="[$€-2]\ #,##0;\-[$€-2]\ #,##0"/>
    <numFmt numFmtId="170" formatCode="[$€-2]\ #,##0.0;\-[$€-2]\ #,##0.0"/>
    <numFmt numFmtId="171" formatCode="[$€-2]\ #,##0.00;\-[$€-2]\ #,##0.00"/>
    <numFmt numFmtId="172" formatCode="_-* #,##0.0_-;\-* #,##0.0_-;_-* &quot;-&quot;??_-;_-@_-"/>
    <numFmt numFmtId="173" formatCode="[$ZAR]\ #,##0.0;\-[$ZAR]\ #,##0.0"/>
  </numFmts>
  <fonts count="36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b/>
      <sz val="9"/>
      <color rgb="FFF37523"/>
      <name val="Verdana"/>
      <family val="2"/>
    </font>
    <font>
      <sz val="9"/>
      <color theme="0" tint="-0.499984740745262"/>
      <name val="Verdana"/>
      <family val="2"/>
    </font>
    <font>
      <vertAlign val="superscript"/>
      <sz val="9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i/>
      <sz val="9"/>
      <color theme="0" tint="-0.499984740745262"/>
      <name val="Verdana"/>
      <family val="2"/>
    </font>
    <font>
      <sz val="7"/>
      <color theme="0" tint="-0.499984740745262"/>
      <name val="Verdana"/>
      <family val="2"/>
    </font>
    <font>
      <b/>
      <sz val="9"/>
      <color rgb="FF1136A8"/>
      <name val="Verdana"/>
      <family val="2"/>
    </font>
    <font>
      <b/>
      <vertAlign val="superscript"/>
      <sz val="9"/>
      <color theme="0" tint="-0.499984740745262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11"/>
      <color theme="1"/>
      <name val="Verdana (Headings)"/>
    </font>
    <font>
      <b/>
      <sz val="11"/>
      <color theme="1"/>
      <name val="Verdana (Headings)"/>
    </font>
  </fonts>
  <fills count="10">
    <fill>
      <patternFill patternType="none"/>
    </fill>
    <fill>
      <patternFill patternType="gray125"/>
    </fill>
    <fill>
      <patternFill patternType="solid">
        <fgColor rgb="FFF37523"/>
        <bgColor indexed="64"/>
      </patternFill>
    </fill>
    <fill>
      <patternFill patternType="solid">
        <fgColor rgb="FF1136A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 style="medium">
        <color theme="0" tint="-4.9989318521683403E-2"/>
      </bottom>
      <diagonal/>
    </border>
    <border>
      <left/>
      <right/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 style="medium">
        <color rgb="FFF37523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 style="medium">
        <color rgb="FF1136A8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/>
      <diagonal/>
    </border>
    <border>
      <left style="medium">
        <color rgb="FFF37523"/>
      </left>
      <right style="medium">
        <color rgb="FFF37523"/>
      </right>
      <top/>
      <bottom/>
      <diagonal/>
    </border>
    <border>
      <left style="medium">
        <color rgb="FFF37523"/>
      </left>
      <right style="medium">
        <color rgb="FFF37523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theme="0" tint="-4.9989318521683403E-2"/>
      </top>
      <bottom/>
      <diagonal/>
    </border>
    <border>
      <left style="medium">
        <color rgb="FFF37523"/>
      </left>
      <right style="medium">
        <color rgb="FFF37523"/>
      </right>
      <top/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/>
      <bottom style="medium">
        <color rgb="FFF37523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147">
    <xf numFmtId="0" fontId="0" fillId="0" borderId="0" xfId="0"/>
    <xf numFmtId="0" fontId="6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9" fontId="0" fillId="0" borderId="1" xfId="2" applyFont="1" applyBorder="1"/>
    <xf numFmtId="0" fontId="7" fillId="0" borderId="4" xfId="0" applyFont="1" applyBorder="1" applyAlignment="1">
      <alignment horizontal="left" indent="1"/>
    </xf>
    <xf numFmtId="164" fontId="7" fillId="0" borderId="0" xfId="0" applyNumberFormat="1" applyFont="1"/>
    <xf numFmtId="164" fontId="7" fillId="0" borderId="5" xfId="0" applyNumberFormat="1" applyFont="1" applyBorder="1"/>
    <xf numFmtId="9" fontId="7" fillId="0" borderId="4" xfId="2" applyFont="1" applyBorder="1"/>
    <xf numFmtId="164" fontId="7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9" fontId="7" fillId="0" borderId="4" xfId="2" applyFont="1" applyBorder="1" applyAlignment="1">
      <alignment vertical="center"/>
    </xf>
    <xf numFmtId="0" fontId="7" fillId="0" borderId="9" xfId="0" applyFont="1" applyBorder="1" applyAlignment="1">
      <alignment horizontal="left" indent="1"/>
    </xf>
    <xf numFmtId="164" fontId="7" fillId="0" borderId="10" xfId="0" applyNumberFormat="1" applyFont="1" applyBorder="1"/>
    <xf numFmtId="164" fontId="7" fillId="0" borderId="11" xfId="0" applyNumberFormat="1" applyFont="1" applyBorder="1"/>
    <xf numFmtId="0" fontId="6" fillId="0" borderId="12" xfId="0" applyFont="1" applyBorder="1"/>
    <xf numFmtId="164" fontId="7" fillId="0" borderId="13" xfId="0" applyNumberFormat="1" applyFont="1" applyBorder="1"/>
    <xf numFmtId="164" fontId="7" fillId="0" borderId="14" xfId="0" applyNumberFormat="1" applyFont="1" applyBorder="1"/>
    <xf numFmtId="164" fontId="0" fillId="0" borderId="0" xfId="0" applyNumberFormat="1"/>
    <xf numFmtId="9" fontId="9" fillId="0" borderId="0" xfId="2" applyFont="1" applyBorder="1"/>
    <xf numFmtId="164" fontId="9" fillId="0" borderId="0" xfId="0" applyNumberFormat="1" applyFont="1"/>
    <xf numFmtId="0" fontId="10" fillId="0" borderId="0" xfId="0" applyFont="1"/>
    <xf numFmtId="0" fontId="7" fillId="0" borderId="0" xfId="0" applyFont="1"/>
    <xf numFmtId="43" fontId="0" fillId="0" borderId="0" xfId="0" applyNumberFormat="1"/>
    <xf numFmtId="0" fontId="11" fillId="0" borderId="0" xfId="0" quotePrefix="1" applyFont="1" applyAlignment="1">
      <alignment horizontal="left" indent="1"/>
    </xf>
    <xf numFmtId="165" fontId="9" fillId="0" borderId="0" xfId="2" applyNumberFormat="1" applyFont="1" applyBorder="1"/>
    <xf numFmtId="0" fontId="7" fillId="0" borderId="12" xfId="0" applyFont="1" applyBorder="1"/>
    <xf numFmtId="0" fontId="12" fillId="0" borderId="1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0" fontId="9" fillId="0" borderId="4" xfId="0" applyFont="1" applyBorder="1" applyAlignment="1">
      <alignment horizontal="left" indent="1"/>
    </xf>
    <xf numFmtId="164" fontId="9" fillId="0" borderId="5" xfId="0" applyNumberFormat="1" applyFont="1" applyBorder="1"/>
    <xf numFmtId="0" fontId="7" fillId="4" borderId="4" xfId="0" applyFont="1" applyFill="1" applyBorder="1" applyAlignment="1">
      <alignment horizontal="left" indent="2"/>
    </xf>
    <xf numFmtId="164" fontId="7" fillId="4" borderId="0" xfId="0" applyNumberFormat="1" applyFont="1" applyFill="1"/>
    <xf numFmtId="164" fontId="7" fillId="4" borderId="5" xfId="0" applyNumberFormat="1" applyFont="1" applyFill="1" applyBorder="1"/>
    <xf numFmtId="0" fontId="9" fillId="0" borderId="6" xfId="0" applyFont="1" applyBorder="1" applyAlignment="1">
      <alignment horizontal="left" indent="1"/>
    </xf>
    <xf numFmtId="164" fontId="9" fillId="0" borderId="7" xfId="0" applyNumberFormat="1" applyFont="1" applyBorder="1"/>
    <xf numFmtId="164" fontId="9" fillId="0" borderId="8" xfId="0" applyNumberFormat="1" applyFont="1" applyBorder="1"/>
    <xf numFmtId="164" fontId="7" fillId="0" borderId="5" xfId="0" applyNumberFormat="1" applyFont="1" applyBorder="1" applyAlignment="1">
      <alignment horizontal="left" indent="2"/>
    </xf>
    <xf numFmtId="0" fontId="9" fillId="0" borderId="9" xfId="0" applyFont="1" applyBorder="1" applyAlignment="1">
      <alignment horizontal="left" indent="1"/>
    </xf>
    <xf numFmtId="164" fontId="9" fillId="0" borderId="10" xfId="0" applyNumberFormat="1" applyFont="1" applyBorder="1"/>
    <xf numFmtId="164" fontId="9" fillId="0" borderId="11" xfId="0" applyNumberFormat="1" applyFont="1" applyBorder="1" applyAlignment="1">
      <alignment horizontal="left" indent="2"/>
    </xf>
    <xf numFmtId="164" fontId="9" fillId="0" borderId="11" xfId="0" applyNumberFormat="1" applyFont="1" applyBorder="1"/>
    <xf numFmtId="0" fontId="12" fillId="0" borderId="12" xfId="0" applyFont="1" applyBorder="1"/>
    <xf numFmtId="164" fontId="9" fillId="0" borderId="13" xfId="0" applyNumberFormat="1" applyFont="1" applyBorder="1"/>
    <xf numFmtId="164" fontId="9" fillId="0" borderId="14" xfId="0" applyNumberFormat="1" applyFont="1" applyBorder="1"/>
    <xf numFmtId="164" fontId="9" fillId="0" borderId="8" xfId="0" applyNumberFormat="1" applyFont="1" applyBorder="1" applyAlignment="1">
      <alignment vertical="center"/>
    </xf>
    <xf numFmtId="0" fontId="14" fillId="0" borderId="0" xfId="0" applyFont="1"/>
    <xf numFmtId="9" fontId="9" fillId="0" borderId="6" xfId="2" applyFont="1" applyBorder="1"/>
    <xf numFmtId="9" fontId="9" fillId="0" borderId="9" xfId="2" applyFont="1" applyBorder="1"/>
    <xf numFmtId="164" fontId="9" fillId="0" borderId="15" xfId="0" applyNumberFormat="1" applyFont="1" applyBorder="1"/>
    <xf numFmtId="0" fontId="7" fillId="0" borderId="4" xfId="0" applyFont="1" applyBorder="1" applyAlignment="1">
      <alignment horizontal="left" indent="2"/>
    </xf>
    <xf numFmtId="0" fontId="7" fillId="0" borderId="4" xfId="0" applyFont="1" applyBorder="1" applyAlignment="1">
      <alignment horizontal="left" vertical="center" wrapText="1" indent="2"/>
    </xf>
    <xf numFmtId="9" fontId="7" fillId="0" borderId="1" xfId="2" applyFont="1" applyFill="1" applyBorder="1"/>
    <xf numFmtId="9" fontId="9" fillId="0" borderId="4" xfId="2" applyFont="1" applyFill="1" applyBorder="1"/>
    <xf numFmtId="9" fontId="7" fillId="0" borderId="4" xfId="2" applyFont="1" applyFill="1" applyBorder="1"/>
    <xf numFmtId="9" fontId="9" fillId="0" borderId="6" xfId="2" applyFont="1" applyFill="1" applyBorder="1"/>
    <xf numFmtId="9" fontId="9" fillId="0" borderId="9" xfId="2" applyFont="1" applyFill="1" applyBorder="1"/>
    <xf numFmtId="164" fontId="9" fillId="0" borderId="16" xfId="0" applyNumberFormat="1" applyFont="1" applyBorder="1"/>
    <xf numFmtId="0" fontId="0" fillId="5" borderId="0" xfId="0" applyFill="1"/>
    <xf numFmtId="0" fontId="15" fillId="5" borderId="0" xfId="0" applyFont="1" applyFill="1"/>
    <xf numFmtId="166" fontId="16" fillId="0" borderId="0" xfId="1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18" fillId="0" borderId="0" xfId="0" applyNumberFormat="1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center" wrapText="1"/>
    </xf>
    <xf numFmtId="0" fontId="18" fillId="0" borderId="5" xfId="0" applyFont="1" applyBorder="1"/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5" fillId="6" borderId="0" xfId="0" applyFont="1" applyFill="1"/>
    <xf numFmtId="0" fontId="0" fillId="6" borderId="0" xfId="0" applyFill="1"/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167" fontId="24" fillId="2" borderId="0" xfId="0" applyNumberFormat="1" applyFont="1" applyFill="1"/>
    <xf numFmtId="166" fontId="24" fillId="2" borderId="0" xfId="1" applyNumberFormat="1" applyFont="1" applyFill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9" fontId="16" fillId="0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21" fillId="0" borderId="0" xfId="0" applyFont="1"/>
    <xf numFmtId="0" fontId="24" fillId="0" borderId="0" xfId="0" applyFont="1" applyAlignment="1">
      <alignment vertical="center"/>
    </xf>
    <xf numFmtId="167" fontId="24" fillId="0" borderId="0" xfId="0" applyNumberFormat="1" applyFont="1"/>
    <xf numFmtId="166" fontId="24" fillId="0" borderId="0" xfId="1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26" fillId="0" borderId="0" xfId="0" applyFont="1"/>
    <xf numFmtId="0" fontId="27" fillId="0" borderId="0" xfId="0" applyFont="1"/>
    <xf numFmtId="166" fontId="28" fillId="0" borderId="0" xfId="1" applyNumberFormat="1" applyFont="1" applyFill="1" applyBorder="1" applyAlignment="1">
      <alignment vertical="center"/>
    </xf>
    <xf numFmtId="0" fontId="4" fillId="2" borderId="0" xfId="0" quotePrefix="1" applyFont="1" applyFill="1" applyAlignment="1">
      <alignment vertical="center"/>
    </xf>
    <xf numFmtId="0" fontId="7" fillId="0" borderId="0" xfId="0" applyFont="1" applyAlignment="1">
      <alignment horizontal="left" indent="1"/>
    </xf>
    <xf numFmtId="0" fontId="29" fillId="0" borderId="0" xfId="0" applyFont="1" applyAlignment="1">
      <alignment horizontal="left" indent="1"/>
    </xf>
    <xf numFmtId="164" fontId="7" fillId="0" borderId="18" xfId="0" applyNumberFormat="1" applyFont="1" applyBorder="1"/>
    <xf numFmtId="164" fontId="9" fillId="0" borderId="19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4" fontId="7" fillId="0" borderId="21" xfId="0" applyNumberFormat="1" applyFont="1" applyBorder="1"/>
    <xf numFmtId="164" fontId="4" fillId="2" borderId="22" xfId="0" applyNumberFormat="1" applyFont="1" applyFill="1" applyBorder="1"/>
    <xf numFmtId="0" fontId="0" fillId="9" borderId="0" xfId="0" applyFill="1"/>
    <xf numFmtId="0" fontId="20" fillId="9" borderId="0" xfId="0" applyFont="1" applyFill="1" applyAlignment="1">
      <alignment horizontal="center" vertical="center"/>
    </xf>
    <xf numFmtId="0" fontId="15" fillId="7" borderId="0" xfId="0" applyFont="1" applyFill="1"/>
    <xf numFmtId="171" fontId="24" fillId="7" borderId="0" xfId="1" applyNumberFormat="1" applyFont="1" applyFill="1" applyBorder="1" applyAlignment="1">
      <alignment vertical="center"/>
    </xf>
    <xf numFmtId="0" fontId="30" fillId="7" borderId="0" xfId="4" applyFont="1" applyFill="1"/>
    <xf numFmtId="166" fontId="24" fillId="7" borderId="0" xfId="1" applyNumberFormat="1" applyFont="1" applyFill="1" applyBorder="1" applyAlignment="1">
      <alignment horizontal="right" vertical="center"/>
    </xf>
    <xf numFmtId="170" fontId="24" fillId="7" borderId="0" xfId="1" applyNumberFormat="1" applyFont="1" applyFill="1" applyBorder="1" applyAlignment="1">
      <alignment horizontal="right" vertical="center"/>
    </xf>
    <xf numFmtId="169" fontId="24" fillId="7" borderId="0" xfId="1" applyNumberFormat="1" applyFont="1" applyFill="1" applyBorder="1" applyAlignment="1">
      <alignment vertical="center"/>
    </xf>
    <xf numFmtId="168" fontId="24" fillId="7" borderId="0" xfId="1" applyNumberFormat="1" applyFont="1" applyFill="1" applyBorder="1" applyAlignment="1">
      <alignment vertical="center"/>
    </xf>
    <xf numFmtId="172" fontId="24" fillId="7" borderId="0" xfId="1" applyNumberFormat="1" applyFont="1" applyFill="1" applyBorder="1" applyAlignment="1">
      <alignment horizontal="right" vertical="center"/>
    </xf>
    <xf numFmtId="173" fontId="24" fillId="7" borderId="0" xfId="1" applyNumberFormat="1" applyFont="1" applyFill="1" applyBorder="1" applyAlignment="1">
      <alignment horizontal="right" vertical="center"/>
    </xf>
    <xf numFmtId="0" fontId="31" fillId="0" borderId="0" xfId="0" applyFont="1"/>
    <xf numFmtId="43" fontId="31" fillId="0" borderId="0" xfId="0" applyNumberFormat="1" applyFont="1"/>
    <xf numFmtId="166" fontId="31" fillId="0" borderId="0" xfId="1" applyNumberFormat="1" applyFont="1" applyAlignment="1">
      <alignment horizontal="left" indent="2"/>
    </xf>
    <xf numFmtId="164" fontId="31" fillId="0" borderId="2" xfId="0" applyNumberFormat="1" applyFont="1" applyBorder="1"/>
    <xf numFmtId="164" fontId="31" fillId="0" borderId="3" xfId="0" applyNumberFormat="1" applyFont="1" applyBorder="1"/>
    <xf numFmtId="164" fontId="31" fillId="0" borderId="17" xfId="0" applyNumberFormat="1" applyFont="1" applyBorder="1"/>
    <xf numFmtId="0" fontId="32" fillId="0" borderId="0" xfId="0" applyFont="1"/>
    <xf numFmtId="164" fontId="31" fillId="0" borderId="20" xfId="0" applyNumberFormat="1" applyFont="1" applyBorder="1"/>
    <xf numFmtId="0" fontId="33" fillId="0" borderId="0" xfId="0" applyFont="1"/>
    <xf numFmtId="0" fontId="31" fillId="0" borderId="18" xfId="0" applyFont="1" applyBorder="1"/>
    <xf numFmtId="0" fontId="34" fillId="0" borderId="0" xfId="0" applyFont="1"/>
    <xf numFmtId="166" fontId="34" fillId="0" borderId="0" xfId="1" applyNumberFormat="1" applyFont="1"/>
    <xf numFmtId="0" fontId="35" fillId="0" borderId="0" xfId="0" applyFont="1"/>
    <xf numFmtId="172" fontId="35" fillId="0" borderId="0" xfId="1" applyNumberFormat="1" applyFont="1"/>
    <xf numFmtId="166" fontId="34" fillId="0" borderId="0" xfId="0" applyNumberFormat="1" applyFont="1"/>
    <xf numFmtId="0" fontId="2" fillId="0" borderId="0" xfId="0" applyFont="1"/>
    <xf numFmtId="0" fontId="11" fillId="0" borderId="0" xfId="0" quotePrefix="1" applyFont="1"/>
    <xf numFmtId="0" fontId="1" fillId="0" borderId="0" xfId="0" applyFont="1"/>
    <xf numFmtId="0" fontId="11" fillId="0" borderId="0" xfId="0" quotePrefix="1" applyFont="1" applyAlignment="1">
      <alignment horizontal="left" vertical="top"/>
    </xf>
    <xf numFmtId="0" fontId="31" fillId="0" borderId="0" xfId="0" applyFont="1" applyAlignment="1">
      <alignment vertical="top"/>
    </xf>
    <xf numFmtId="0" fontId="11" fillId="0" borderId="0" xfId="0" quotePrefix="1" applyFont="1" applyAlignment="1">
      <alignment horizontal="right" vertical="top"/>
    </xf>
    <xf numFmtId="164" fontId="7" fillId="0" borderId="5" xfId="0" applyNumberFormat="1" applyFont="1" applyBorder="1" applyAlignment="1">
      <alignment wrapText="1"/>
    </xf>
    <xf numFmtId="0" fontId="11" fillId="0" borderId="0" xfId="0" quotePrefix="1" applyFont="1" applyAlignment="1">
      <alignment horizontal="left" vertical="top" wrapText="1"/>
    </xf>
    <xf numFmtId="0" fontId="4" fillId="2" borderId="17" xfId="0" quotePrefix="1" applyFont="1" applyFill="1" applyBorder="1" applyAlignment="1">
      <alignment horizontal="right" vertical="center" wrapText="1"/>
    </xf>
    <xf numFmtId="0" fontId="4" fillId="2" borderId="22" xfId="0" quotePrefix="1" applyFont="1" applyFill="1" applyBorder="1" applyAlignment="1">
      <alignment horizontal="right" vertical="center" wrapText="1"/>
    </xf>
    <xf numFmtId="0" fontId="4" fillId="8" borderId="0" xfId="0" quotePrefix="1" applyFont="1" applyFill="1" applyAlignment="1">
      <alignment horizontal="right" vertical="center" wrapText="1"/>
    </xf>
    <xf numFmtId="0" fontId="4" fillId="8" borderId="10" xfId="0" quotePrefix="1" applyFont="1" applyFill="1" applyBorder="1" applyAlignment="1">
      <alignment horizontal="right" vertical="center" wrapText="1"/>
    </xf>
    <xf numFmtId="0" fontId="4" fillId="2" borderId="0" xfId="0" quotePrefix="1" applyFont="1" applyFill="1" applyAlignment="1">
      <alignment horizontal="right" vertical="center" wrapText="1"/>
    </xf>
    <xf numFmtId="0" fontId="4" fillId="2" borderId="10" xfId="0" quotePrefix="1" applyFont="1" applyFill="1" applyBorder="1" applyAlignment="1">
      <alignment horizontal="right" vertical="center" wrapText="1"/>
    </xf>
    <xf numFmtId="0" fontId="11" fillId="0" borderId="0" xfId="0" quotePrefix="1" applyFont="1" applyAlignment="1">
      <alignment horizontal="left" wrapText="1" indent="1"/>
    </xf>
    <xf numFmtId="0" fontId="4" fillId="3" borderId="0" xfId="0" quotePrefix="1" applyFont="1" applyFill="1" applyAlignment="1">
      <alignment horizontal="left" vertical="center" wrapText="1"/>
    </xf>
    <xf numFmtId="0" fontId="4" fillId="3" borderId="0" xfId="0" quotePrefix="1" applyFont="1" applyFill="1" applyAlignment="1">
      <alignment horizontal="right" vertical="center" wrapText="1"/>
    </xf>
    <xf numFmtId="0" fontId="4" fillId="2" borderId="0" xfId="0" quotePrefix="1" applyFont="1" applyFill="1" applyAlignment="1">
      <alignment horizontal="left" vertical="center" wrapText="1"/>
    </xf>
  </cellXfs>
  <cellStyles count="5">
    <cellStyle name="Comma" xfId="1" builtinId="3"/>
    <cellStyle name="Hyperlink" xfId="4" builtinId="8"/>
    <cellStyle name="Normal" xfId="0" builtinId="0"/>
    <cellStyle name="Normal 8" xfId="3" xr:uid="{C53A95B6-7962-4790-B632-7F73A2604E3A}"/>
    <cellStyle name="Percent" xfId="2" builtinId="5"/>
  </cellStyles>
  <dxfs count="0"/>
  <tableStyles count="0" defaultTableStyle="TableStyleMedium2" defaultPivotStyle="PivotStyleLight16"/>
  <colors>
    <mruColors>
      <color rgb="FFF37523"/>
      <color rgb="FF113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14</xdr:row>
      <xdr:rowOff>11043</xdr:rowOff>
    </xdr:from>
    <xdr:to>
      <xdr:col>8</xdr:col>
      <xdr:colOff>63225</xdr:colOff>
      <xdr:row>16</xdr:row>
      <xdr:rowOff>55218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5A7133D-D89E-4803-A8FB-0553A81AD0C2}"/>
            </a:ext>
          </a:extLst>
        </xdr:cNvPr>
        <xdr:cNvSpPr/>
      </xdr:nvSpPr>
      <xdr:spPr>
        <a:xfrm>
          <a:off x="7181851" y="2277993"/>
          <a:ext cx="825224" cy="2727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</xdr:colOff>
      <xdr:row>68</xdr:row>
      <xdr:rowOff>42863</xdr:rowOff>
    </xdr:from>
    <xdr:to>
      <xdr:col>16</xdr:col>
      <xdr:colOff>117869</xdr:colOff>
      <xdr:row>80</xdr:row>
      <xdr:rowOff>109244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53388-C6C0-410C-AE01-70FFB9DBE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" y="8043863"/>
          <a:ext cx="9685732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19050</xdr:rowOff>
    </xdr:from>
    <xdr:to>
      <xdr:col>15</xdr:col>
      <xdr:colOff>236964</xdr:colOff>
      <xdr:row>39</xdr:row>
      <xdr:rowOff>180669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E1303-8388-43F4-8BB4-4DCB8437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09550"/>
          <a:ext cx="9285714" cy="2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41</xdr:row>
      <xdr:rowOff>33338</xdr:rowOff>
    </xdr:from>
    <xdr:to>
      <xdr:col>15</xdr:col>
      <xdr:colOff>132215</xdr:colOff>
      <xdr:row>53</xdr:row>
      <xdr:rowOff>109243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77BA15-2E96-4A68-B79A-444AB3A9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2890838"/>
          <a:ext cx="9219065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55</xdr:row>
      <xdr:rowOff>28575</xdr:rowOff>
    </xdr:from>
    <xdr:to>
      <xdr:col>15</xdr:col>
      <xdr:colOff>236988</xdr:colOff>
      <xdr:row>67</xdr:row>
      <xdr:rowOff>161623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708FE6-916D-414C-A8D9-05CC3F0B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5553075"/>
          <a:ext cx="9238113" cy="2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81</xdr:row>
      <xdr:rowOff>85725</xdr:rowOff>
    </xdr:from>
    <xdr:to>
      <xdr:col>15</xdr:col>
      <xdr:colOff>94115</xdr:colOff>
      <xdr:row>93</xdr:row>
      <xdr:rowOff>152106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C0EA6A-A033-4405-A907-1726DEFE0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0563225"/>
          <a:ext cx="90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95</xdr:row>
      <xdr:rowOff>19050</xdr:rowOff>
    </xdr:from>
    <xdr:to>
      <xdr:col>15</xdr:col>
      <xdr:colOff>122688</xdr:colOff>
      <xdr:row>107</xdr:row>
      <xdr:rowOff>123526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1785C-3F9B-4097-AE1B-D193C908C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13163550"/>
          <a:ext cx="9095238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109</xdr:row>
      <xdr:rowOff>38100</xdr:rowOff>
    </xdr:from>
    <xdr:to>
      <xdr:col>15</xdr:col>
      <xdr:colOff>294132</xdr:colOff>
      <xdr:row>121</xdr:row>
      <xdr:rowOff>142576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E6A0FD-EBC2-4F54-9772-20B4C992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5275" y="15849600"/>
          <a:ext cx="9142857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122</xdr:row>
      <xdr:rowOff>161925</xdr:rowOff>
    </xdr:from>
    <xdr:to>
      <xdr:col>15</xdr:col>
      <xdr:colOff>351281</xdr:colOff>
      <xdr:row>135</xdr:row>
      <xdr:rowOff>47330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00DEE3-1F02-4166-BFDF-CF2E1ACA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18449925"/>
          <a:ext cx="9152381" cy="23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533400</xdr:colOff>
      <xdr:row>26</xdr:row>
      <xdr:rowOff>161925</xdr:rowOff>
    </xdr:from>
    <xdr:to>
      <xdr:col>30</xdr:col>
      <xdr:colOff>408752</xdr:colOff>
      <xdr:row>39</xdr:row>
      <xdr:rowOff>94949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EA8829-C039-4254-965D-7E0B701D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15800" y="161925"/>
          <a:ext cx="6580952" cy="240952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30</xdr:col>
      <xdr:colOff>142095</xdr:colOff>
      <xdr:row>53</xdr:row>
      <xdr:rowOff>85429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D773943-CE4D-404F-9057-872E6656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0" y="2857500"/>
          <a:ext cx="6238095" cy="2371429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55</xdr:row>
      <xdr:rowOff>0</xdr:rowOff>
    </xdr:from>
    <xdr:to>
      <xdr:col>30</xdr:col>
      <xdr:colOff>361143</xdr:colOff>
      <xdr:row>67</xdr:row>
      <xdr:rowOff>133048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E0F40B-CD86-4E92-A9D5-FE8AF8CD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2000" y="5524500"/>
          <a:ext cx="6457143" cy="241904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69</xdr:row>
      <xdr:rowOff>0</xdr:rowOff>
    </xdr:from>
    <xdr:to>
      <xdr:col>30</xdr:col>
      <xdr:colOff>132571</xdr:colOff>
      <xdr:row>81</xdr:row>
      <xdr:rowOff>114000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B3D166-B9A6-410A-B9A1-8945490A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2000" y="8191500"/>
          <a:ext cx="6228571" cy="2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47625</xdr:rowOff>
    </xdr:from>
    <xdr:to>
      <xdr:col>14</xdr:col>
      <xdr:colOff>303696</xdr:colOff>
      <xdr:row>13</xdr:row>
      <xdr:rowOff>133054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DE38880-8C57-40B6-B1FA-D703E3B9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2875" y="238125"/>
          <a:ext cx="8828571" cy="2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14</xdr:row>
      <xdr:rowOff>47625</xdr:rowOff>
    </xdr:from>
    <xdr:to>
      <xdr:col>14</xdr:col>
      <xdr:colOff>503696</xdr:colOff>
      <xdr:row>26</xdr:row>
      <xdr:rowOff>123530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75443E7-5D4A-494B-B29C-1DC4531D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2875" y="2714625"/>
          <a:ext cx="9028571" cy="2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273-CBBF-4D33-B552-ABD1D9B18C14}">
  <dimension ref="A1"/>
  <sheetViews>
    <sheetView zoomScale="85" zoomScaleNormal="85"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C896-E4C4-48BF-9E6B-A82FFF5C343C}">
  <dimension ref="A1:D17"/>
  <sheetViews>
    <sheetView showGridLines="0" topLeftCell="A10" zoomScaleNormal="100" workbookViewId="0"/>
  </sheetViews>
  <sheetFormatPr defaultRowHeight="14.5"/>
  <cols>
    <col min="1" max="1" width="23.1796875" customWidth="1"/>
    <col min="2" max="2" width="13.453125" bestFit="1" customWidth="1"/>
    <col min="3" max="3" width="3.1796875" customWidth="1"/>
    <col min="4" max="4" width="11.7265625" bestFit="1" customWidth="1"/>
  </cols>
  <sheetData>
    <row r="1" spans="1:4" s="93" customFormat="1" ht="46">
      <c r="A1" s="92" t="s">
        <v>211</v>
      </c>
      <c r="B1" s="92"/>
      <c r="C1" s="92"/>
      <c r="D1" s="92"/>
    </row>
    <row r="3" spans="1:4">
      <c r="A3" s="103"/>
      <c r="B3" s="80" t="s">
        <v>209</v>
      </c>
      <c r="C3" s="83"/>
    </row>
    <row r="4" spans="1:4">
      <c r="A4" s="103"/>
      <c r="B4" s="104"/>
      <c r="C4" s="83"/>
    </row>
    <row r="5" spans="1:4">
      <c r="A5" s="105" t="s">
        <v>206</v>
      </c>
      <c r="B5" s="106">
        <v>68.989999999999995</v>
      </c>
      <c r="C5" s="82"/>
      <c r="D5" t="s">
        <v>223</v>
      </c>
    </row>
    <row r="6" spans="1:4">
      <c r="A6" s="107" t="s">
        <v>9</v>
      </c>
      <c r="B6" s="108" t="e">
        <f>TEXT(ROUND('Shares in issue'!#REF!/1000,1),"# #.#")&amp;"m"</f>
        <v>#REF!</v>
      </c>
      <c r="C6" s="61"/>
      <c r="D6" t="s">
        <v>226</v>
      </c>
    </row>
    <row r="7" spans="1:4">
      <c r="A7" s="107" t="s">
        <v>207</v>
      </c>
      <c r="B7" s="109" t="e">
        <f>TEXT(ROUND(#REF!/1000,1),"€ # #.#")&amp;"bn"</f>
        <v>#REF!</v>
      </c>
      <c r="C7" s="61"/>
      <c r="D7" t="s">
        <v>227</v>
      </c>
    </row>
    <row r="8" spans="1:4">
      <c r="A8" s="107" t="s">
        <v>208</v>
      </c>
      <c r="B8" s="110" t="e">
        <f>#REF!</f>
        <v>#REF!</v>
      </c>
      <c r="C8" s="61"/>
      <c r="D8" t="s">
        <v>227</v>
      </c>
    </row>
    <row r="9" spans="1:4">
      <c r="B9" s="61"/>
      <c r="C9" s="61"/>
      <c r="D9" s="61"/>
    </row>
    <row r="10" spans="1:4">
      <c r="B10" s="61"/>
      <c r="C10" s="61"/>
      <c r="D10" s="61"/>
    </row>
    <row r="11" spans="1:4">
      <c r="B11" s="61"/>
      <c r="C11" s="61"/>
      <c r="D11" s="61"/>
    </row>
    <row r="12" spans="1:4">
      <c r="B12" s="81" t="s">
        <v>210</v>
      </c>
    </row>
    <row r="13" spans="1:4">
      <c r="B13" s="83"/>
    </row>
    <row r="14" spans="1:4">
      <c r="A14" s="105" t="s">
        <v>206</v>
      </c>
      <c r="B14" s="111">
        <v>2492.6</v>
      </c>
      <c r="D14" t="s">
        <v>223</v>
      </c>
    </row>
    <row r="15" spans="1:4">
      <c r="A15" s="107"/>
      <c r="B15" s="112"/>
    </row>
    <row r="16" spans="1:4">
      <c r="A16" s="107" t="s">
        <v>207</v>
      </c>
      <c r="B16" s="113" t="e">
        <f>TEXT(ROUND(#REF!/1000,1),"ZAR # #.#")&amp;"bn"</f>
        <v>#REF!</v>
      </c>
      <c r="D16" t="s">
        <v>227</v>
      </c>
    </row>
    <row r="17" spans="1:4">
      <c r="A17" s="107" t="s">
        <v>208</v>
      </c>
      <c r="B17" s="111" t="e">
        <f>#REF!</f>
        <v>#REF!</v>
      </c>
      <c r="D17" t="s">
        <v>227</v>
      </c>
    </row>
  </sheetData>
  <hyperlinks>
    <hyperlink ref="A8" location="'Investments &amp; Valuation'!A1" display="NAV per share" xr:uid="{8D348E8D-5F95-4702-A278-27BEDD35F1F3}"/>
    <hyperlink ref="A6" location="'Shares in issue'!A1" display="Net shares in issue (m)" xr:uid="{3F0444CF-5867-4473-90F8-A9E893E0663D}"/>
    <hyperlink ref="A16" location="'Investments &amp; Valuation'!A1" display="NAV" xr:uid="{F9B8FB45-55EC-45D7-BBD7-9DD5DBF1CDD2}"/>
    <hyperlink ref="A17" location="'Investments &amp; Valuation'!A1" display="NAV per share" xr:uid="{B6BEDEAB-FD11-431A-940A-940CD9101C78}"/>
    <hyperlink ref="A7" location="'Investments &amp; Valuation'!A1" display="NAV" xr:uid="{4F337A8F-813B-475C-B43D-DF310F78F4F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E421-36DB-41D2-BF4E-86D5AEC34D7F}">
  <dimension ref="A1:K23"/>
  <sheetViews>
    <sheetView showGridLines="0" tabSelected="1" topLeftCell="B1" zoomScaleNormal="100" workbookViewId="0">
      <selection activeCell="H17" sqref="H17"/>
    </sheetView>
  </sheetViews>
  <sheetFormatPr defaultColWidth="9.1796875" defaultRowHeight="13.5"/>
  <cols>
    <col min="1" max="1" width="2.1796875" style="114" customWidth="1"/>
    <col min="2" max="2" width="41.7265625" style="114" customWidth="1"/>
    <col min="3" max="6" width="14.54296875" style="114" customWidth="1"/>
    <col min="7" max="7" width="2.453125" style="114" customWidth="1"/>
    <col min="8" max="8" width="14.54296875" style="114" customWidth="1"/>
    <col min="9" max="9" width="11.7265625" style="114" customWidth="1"/>
    <col min="10" max="10" width="12.1796875" style="114" bestFit="1" customWidth="1"/>
    <col min="11" max="11" width="18.54296875" style="129" bestFit="1" customWidth="1"/>
    <col min="12" max="16384" width="9.1796875" style="114"/>
  </cols>
  <sheetData>
    <row r="1" spans="2:9">
      <c r="B1" s="116"/>
    </row>
    <row r="2" spans="2:9" ht="15" customHeight="1">
      <c r="B2" s="95" t="s">
        <v>0</v>
      </c>
      <c r="C2" s="95"/>
      <c r="D2" s="95"/>
      <c r="E2" s="95"/>
      <c r="F2" s="95"/>
      <c r="G2" s="95"/>
      <c r="H2" s="95"/>
    </row>
    <row r="3" spans="2:9" ht="3" customHeight="1" thickBot="1">
      <c r="B3" s="96"/>
      <c r="C3" s="6"/>
      <c r="D3" s="6"/>
      <c r="E3" s="6"/>
      <c r="F3" s="9"/>
    </row>
    <row r="4" spans="2:9" ht="14.25" customHeight="1">
      <c r="C4" s="139" t="s">
        <v>240</v>
      </c>
      <c r="D4" s="139" t="s">
        <v>242</v>
      </c>
      <c r="E4" s="139" t="s">
        <v>247</v>
      </c>
      <c r="F4" s="141" t="s">
        <v>249</v>
      </c>
      <c r="H4" s="137" t="s">
        <v>248</v>
      </c>
    </row>
    <row r="5" spans="2:9" ht="13.5" customHeight="1" thickBot="1">
      <c r="C5" s="140"/>
      <c r="D5" s="140"/>
      <c r="E5" s="139"/>
      <c r="F5" s="142"/>
      <c r="H5" s="138"/>
    </row>
    <row r="6" spans="2:9">
      <c r="B6" s="1" t="s">
        <v>5</v>
      </c>
      <c r="C6" s="117"/>
      <c r="D6" s="117"/>
      <c r="E6" s="117"/>
      <c r="F6" s="118"/>
      <c r="H6" s="119"/>
    </row>
    <row r="7" spans="2:9">
      <c r="B7" s="5" t="s">
        <v>6</v>
      </c>
      <c r="C7" s="6">
        <v>435511.05800000002</v>
      </c>
      <c r="D7" s="6">
        <v>187282.72700000001</v>
      </c>
      <c r="E7" s="6">
        <v>180860.622</v>
      </c>
      <c r="F7" s="135">
        <v>164431</v>
      </c>
      <c r="H7" s="98"/>
    </row>
    <row r="8" spans="2:9">
      <c r="B8" s="5" t="s">
        <v>7</v>
      </c>
      <c r="C8" s="6">
        <f>C9+C10</f>
        <v>-238574.88099999999</v>
      </c>
      <c r="D8" s="6">
        <f>D9+D10</f>
        <v>0</v>
      </c>
      <c r="E8" s="6">
        <f>E9+E10</f>
        <v>-2353.9</v>
      </c>
      <c r="F8" s="7">
        <v>-861</v>
      </c>
      <c r="H8" s="98"/>
    </row>
    <row r="9" spans="2:9">
      <c r="B9" s="32" t="s">
        <v>235</v>
      </c>
      <c r="C9" s="33">
        <v>-217552.704</v>
      </c>
      <c r="D9" s="33">
        <v>0</v>
      </c>
      <c r="E9" s="33">
        <v>0</v>
      </c>
      <c r="F9" s="34">
        <v>0</v>
      </c>
      <c r="H9" s="98"/>
    </row>
    <row r="10" spans="2:9">
      <c r="B10" s="32" t="s">
        <v>236</v>
      </c>
      <c r="C10" s="33">
        <v>-21022.177</v>
      </c>
      <c r="D10" s="33">
        <v>0</v>
      </c>
      <c r="E10" s="33">
        <v>-2353.9</v>
      </c>
      <c r="F10" s="34">
        <v>861</v>
      </c>
      <c r="H10" s="98"/>
    </row>
    <row r="11" spans="2:9" ht="14" thickBot="1">
      <c r="B11" s="35" t="s">
        <v>219</v>
      </c>
      <c r="C11" s="79">
        <f>C7+C8</f>
        <v>196936.17700000003</v>
      </c>
      <c r="D11" s="79">
        <f>D7+D8</f>
        <v>187282.72700000001</v>
      </c>
      <c r="E11" s="79">
        <f>E7+E8</f>
        <v>178506.72200000001</v>
      </c>
      <c r="F11" s="46">
        <v>163570</v>
      </c>
      <c r="G11" s="120"/>
      <c r="H11" s="99">
        <f>F11</f>
        <v>163570</v>
      </c>
    </row>
    <row r="12" spans="2:9" ht="3" customHeight="1" thickBot="1">
      <c r="B12" s="5"/>
      <c r="C12" s="6"/>
      <c r="D12" s="6"/>
      <c r="E12" s="6"/>
      <c r="F12" s="10"/>
      <c r="H12" s="100"/>
    </row>
    <row r="13" spans="2:9">
      <c r="B13" s="1" t="s">
        <v>10</v>
      </c>
      <c r="C13" s="117"/>
      <c r="D13" s="117"/>
      <c r="E13" s="117"/>
      <c r="F13" s="118"/>
      <c r="H13" s="121"/>
    </row>
    <row r="14" spans="2:9" ht="14" thickBot="1">
      <c r="B14" s="12" t="s">
        <v>6</v>
      </c>
      <c r="C14" s="13">
        <v>961.19299999999998</v>
      </c>
      <c r="D14" s="13">
        <v>961.19299999999998</v>
      </c>
      <c r="E14" s="13">
        <f>D14</f>
        <v>961.19299999999998</v>
      </c>
      <c r="F14" s="14">
        <v>961.19299999999998</v>
      </c>
      <c r="H14" s="101">
        <f>F14*1/5</f>
        <v>192.23859999999999</v>
      </c>
      <c r="I14" s="122"/>
    </row>
    <row r="15" spans="2:9" ht="3" customHeight="1" thickBot="1">
      <c r="B15" s="5"/>
      <c r="C15" s="6"/>
      <c r="D15" s="6"/>
      <c r="E15" s="6"/>
      <c r="F15" s="10"/>
      <c r="H15" s="123"/>
    </row>
    <row r="16" spans="2:9" ht="14" thickBot="1">
      <c r="B16" s="15" t="s">
        <v>16</v>
      </c>
      <c r="C16" s="16">
        <f>C11+C14</f>
        <v>197897.37000000002</v>
      </c>
      <c r="D16" s="16">
        <f>D11+D14</f>
        <v>188243.92</v>
      </c>
      <c r="E16" s="16">
        <f>E11+E14</f>
        <v>179467.91500000001</v>
      </c>
      <c r="F16" s="17">
        <v>164531</v>
      </c>
      <c r="H16" s="102">
        <f>H11+H14</f>
        <v>163762.23860000001</v>
      </c>
    </row>
    <row r="17" spans="1:11">
      <c r="A17" s="6"/>
      <c r="B17" s="6"/>
      <c r="C17" s="6"/>
      <c r="D17" s="6"/>
      <c r="E17" s="6"/>
      <c r="F17" s="9"/>
    </row>
    <row r="18" spans="1:11">
      <c r="B18" s="22" t="s">
        <v>212</v>
      </c>
      <c r="F18" s="115"/>
      <c r="H18" s="20"/>
    </row>
    <row r="19" spans="1:11">
      <c r="A19" s="134" t="s">
        <v>237</v>
      </c>
      <c r="B19" s="136" t="s">
        <v>246</v>
      </c>
      <c r="C19" s="136"/>
      <c r="D19" s="136"/>
      <c r="E19" s="136"/>
      <c r="F19" s="136"/>
      <c r="G19" s="130"/>
      <c r="H19" s="130"/>
      <c r="K19" s="131"/>
    </row>
    <row r="20" spans="1:11" ht="28" customHeight="1">
      <c r="A20" s="134" t="s">
        <v>238</v>
      </c>
      <c r="B20" s="136" t="s">
        <v>243</v>
      </c>
      <c r="C20" s="136"/>
      <c r="D20" s="136"/>
      <c r="E20" s="136"/>
      <c r="F20" s="136"/>
      <c r="G20" s="130"/>
      <c r="H20" s="130"/>
      <c r="K20" s="131"/>
    </row>
    <row r="21" spans="1:11" ht="21.75" customHeight="1">
      <c r="A21" s="134" t="s">
        <v>239</v>
      </c>
      <c r="B21" s="136" t="s">
        <v>244</v>
      </c>
      <c r="C21" s="136"/>
      <c r="D21" s="136"/>
      <c r="E21" s="136"/>
      <c r="F21" s="136"/>
      <c r="H21" s="20"/>
      <c r="K21" s="131"/>
    </row>
    <row r="22" spans="1:11">
      <c r="A22" s="134" t="s">
        <v>245</v>
      </c>
      <c r="B22" s="132" t="s">
        <v>241</v>
      </c>
      <c r="C22" s="133"/>
      <c r="D22" s="133"/>
      <c r="E22" s="133"/>
      <c r="F22" s="133"/>
      <c r="H22" s="20"/>
      <c r="K22" s="131"/>
    </row>
    <row r="23" spans="1:11">
      <c r="H23" s="20"/>
    </row>
  </sheetData>
  <mergeCells count="8">
    <mergeCell ref="B21:F21"/>
    <mergeCell ref="B20:F20"/>
    <mergeCell ref="B19:F19"/>
    <mergeCell ref="H4:H5"/>
    <mergeCell ref="C4:C5"/>
    <mergeCell ref="D4:D5"/>
    <mergeCell ref="F4:F5"/>
    <mergeCell ref="E4:E5"/>
  </mergeCells>
  <pageMargins left="1.2649999999999999" right="0.7" top="0.75" bottom="0.75" header="0.3" footer="0.3"/>
  <pageSetup paperSize="9" scale="95" orientation="landscape" r:id="rId1"/>
  <ignoredErrors>
    <ignoredError sqref="A19:A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E04-832C-41F3-958F-1A51F553B3E9}">
  <dimension ref="A1:U48"/>
  <sheetViews>
    <sheetView showGridLines="0" zoomScaleNormal="100" workbookViewId="0">
      <selection activeCell="D29" sqref="D29"/>
    </sheetView>
  </sheetViews>
  <sheetFormatPr defaultRowHeight="14.5"/>
  <cols>
    <col min="1" max="1" width="45.1796875" customWidth="1"/>
    <col min="2" max="3" width="16" bestFit="1" customWidth="1"/>
    <col min="4" max="4" width="13.7265625" customWidth="1"/>
    <col min="5" max="5" width="16.7265625" customWidth="1"/>
    <col min="6" max="6" width="15" customWidth="1"/>
    <col min="7" max="7" width="2.453125" customWidth="1"/>
    <col min="8" max="8" width="19" customWidth="1"/>
    <col min="9" max="9" width="13.54296875" customWidth="1"/>
  </cols>
  <sheetData>
    <row r="1" spans="1:9" ht="13.5" customHeight="1">
      <c r="A1" s="146" t="s">
        <v>0</v>
      </c>
      <c r="B1" s="141" t="s">
        <v>1</v>
      </c>
      <c r="C1" s="141" t="s">
        <v>2</v>
      </c>
      <c r="D1" s="141" t="s">
        <v>169</v>
      </c>
      <c r="E1" s="141" t="s">
        <v>3</v>
      </c>
      <c r="F1" s="141" t="s">
        <v>173</v>
      </c>
      <c r="H1" s="141" t="s">
        <v>170</v>
      </c>
      <c r="I1" s="141" t="s">
        <v>4</v>
      </c>
    </row>
    <row r="2" spans="1:9" ht="13.5" customHeight="1" thickBot="1">
      <c r="A2" s="146"/>
      <c r="B2" s="141"/>
      <c r="C2" s="141"/>
      <c r="D2" s="141"/>
      <c r="E2" s="141"/>
      <c r="F2" s="141"/>
      <c r="H2" s="141"/>
      <c r="I2" s="141"/>
    </row>
    <row r="3" spans="1:9">
      <c r="A3" s="1" t="s">
        <v>5</v>
      </c>
      <c r="B3" s="2"/>
      <c r="C3" s="2"/>
      <c r="D3" s="2"/>
      <c r="E3" s="2"/>
      <c r="F3" s="3"/>
      <c r="H3" s="4"/>
      <c r="I3" s="3"/>
    </row>
    <row r="4" spans="1:9">
      <c r="A4" s="51" t="s">
        <v>6</v>
      </c>
      <c r="B4" s="6">
        <v>435511.05800000002</v>
      </c>
      <c r="C4" s="6">
        <f>B4</f>
        <v>435511.05800000002</v>
      </c>
      <c r="D4" s="6"/>
      <c r="E4" s="6"/>
      <c r="F4" s="7">
        <f>C4</f>
        <v>435511.05800000002</v>
      </c>
      <c r="H4" s="8"/>
      <c r="I4" s="7"/>
    </row>
    <row r="5" spans="1:9">
      <c r="A5" s="51" t="s">
        <v>7</v>
      </c>
      <c r="B5" s="6">
        <v>-4701.8059999999996</v>
      </c>
      <c r="C5" s="6">
        <f>B5</f>
        <v>-4701.8059999999996</v>
      </c>
      <c r="D5" s="6"/>
      <c r="E5" s="6"/>
      <c r="F5" s="7">
        <f>C5</f>
        <v>-4701.8059999999996</v>
      </c>
      <c r="H5" s="8"/>
      <c r="I5" s="7"/>
    </row>
    <row r="6" spans="1:9" ht="24.5">
      <c r="A6" s="52" t="s">
        <v>8</v>
      </c>
      <c r="B6" s="9">
        <v>0</v>
      </c>
      <c r="C6" s="9">
        <v>-10568.947</v>
      </c>
      <c r="D6" s="9">
        <f>-15992.042-C6</f>
        <v>-5423.0949999999993</v>
      </c>
      <c r="E6" s="9">
        <v>-197408.37700000001</v>
      </c>
      <c r="F6" s="10">
        <f>C6+D6+E6</f>
        <v>-213400.41899999999</v>
      </c>
      <c r="H6" s="11"/>
      <c r="I6" s="10"/>
    </row>
    <row r="7" spans="1:9" ht="15" thickBot="1">
      <c r="A7" s="35" t="s">
        <v>9</v>
      </c>
      <c r="B7" s="36">
        <f>B4+B5+B6</f>
        <v>430809.25200000004</v>
      </c>
      <c r="C7" s="36">
        <f>C4+C5+C6</f>
        <v>420240.30500000005</v>
      </c>
      <c r="D7" s="36">
        <f>D4+D5+D6</f>
        <v>-5423.0949999999993</v>
      </c>
      <c r="E7" s="36">
        <f>E4+E5+E6</f>
        <v>-197408.37700000001</v>
      </c>
      <c r="F7" s="46">
        <f>C7+D7+E7</f>
        <v>217408.83300000007</v>
      </c>
      <c r="G7" s="47"/>
      <c r="H7" s="48">
        <v>1</v>
      </c>
      <c r="I7" s="46">
        <f>F7*H7</f>
        <v>217408.83300000007</v>
      </c>
    </row>
    <row r="8" spans="1:9" ht="15" thickBot="1">
      <c r="A8" s="5"/>
      <c r="B8" s="6"/>
      <c r="C8" s="6"/>
      <c r="D8" s="6"/>
      <c r="E8" s="6"/>
      <c r="F8" s="10"/>
      <c r="H8" s="8"/>
      <c r="I8" s="10"/>
    </row>
    <row r="9" spans="1:9">
      <c r="A9" s="1" t="s">
        <v>10</v>
      </c>
      <c r="B9" s="2"/>
      <c r="C9" s="2"/>
      <c r="D9" s="2"/>
      <c r="E9" s="2"/>
      <c r="F9" s="3"/>
      <c r="H9" s="4"/>
      <c r="I9" s="3"/>
    </row>
    <row r="10" spans="1:9" ht="15" thickBot="1">
      <c r="A10" s="39" t="s">
        <v>6</v>
      </c>
      <c r="B10" s="40">
        <v>961.19299999999998</v>
      </c>
      <c r="C10" s="40">
        <f>B10</f>
        <v>961.19299999999998</v>
      </c>
      <c r="D10" s="40"/>
      <c r="E10" s="40"/>
      <c r="F10" s="42">
        <f>C10+E10</f>
        <v>961.19299999999998</v>
      </c>
      <c r="G10" s="47"/>
      <c r="H10" s="49">
        <v>0.2</v>
      </c>
      <c r="I10" s="42">
        <f>F10*H10</f>
        <v>192.23860000000002</v>
      </c>
    </row>
    <row r="11" spans="1:9" ht="15" thickBot="1">
      <c r="A11" s="5"/>
      <c r="B11" s="6"/>
      <c r="C11" s="6"/>
      <c r="D11" s="6"/>
      <c r="E11" s="6"/>
      <c r="F11" s="10"/>
    </row>
    <row r="12" spans="1:9" ht="15" thickBot="1">
      <c r="A12" s="15" t="s">
        <v>16</v>
      </c>
      <c r="B12" s="16">
        <f>B7+B10</f>
        <v>431770.44500000007</v>
      </c>
      <c r="C12" s="16">
        <f>C7+C10</f>
        <v>421201.49800000008</v>
      </c>
      <c r="D12" s="16"/>
      <c r="E12" s="16"/>
      <c r="F12" s="17">
        <f>F7+F10</f>
        <v>218370.02600000007</v>
      </c>
      <c r="H12" s="26"/>
      <c r="I12" s="50">
        <f>I7+I10</f>
        <v>217601.07160000008</v>
      </c>
    </row>
    <row r="13" spans="1:9" ht="15" thickBot="1">
      <c r="A13" s="5"/>
      <c r="B13" s="6"/>
      <c r="C13" s="6"/>
      <c r="D13" s="6"/>
      <c r="E13" s="6"/>
      <c r="F13" s="10"/>
    </row>
    <row r="14" spans="1:9" ht="15" thickBot="1">
      <c r="A14" s="15" t="s">
        <v>11</v>
      </c>
      <c r="B14" s="16">
        <v>436756.23599999998</v>
      </c>
      <c r="C14" s="16">
        <v>426823.21399999998</v>
      </c>
      <c r="D14" s="16"/>
      <c r="E14" s="16"/>
      <c r="F14" s="17">
        <v>0</v>
      </c>
    </row>
    <row r="15" spans="1:9">
      <c r="B15" s="18"/>
      <c r="C15" s="18"/>
      <c r="D15" s="18"/>
      <c r="E15" s="18"/>
      <c r="F15" s="18"/>
      <c r="H15" s="19"/>
      <c r="I15" s="20"/>
    </row>
    <row r="16" spans="1:9">
      <c r="A16" s="21" t="s">
        <v>12</v>
      </c>
      <c r="B16" s="22"/>
      <c r="F16" s="23"/>
      <c r="H16" s="19"/>
      <c r="I16" s="20"/>
    </row>
    <row r="17" spans="1:21">
      <c r="A17" s="24" t="s">
        <v>13</v>
      </c>
      <c r="B17" s="22"/>
      <c r="H17" s="19"/>
      <c r="I17" s="20"/>
    </row>
    <row r="18" spans="1:21">
      <c r="A18" s="24" t="s">
        <v>14</v>
      </c>
      <c r="B18" s="22"/>
      <c r="H18" s="19"/>
      <c r="I18" s="20"/>
    </row>
    <row r="19" spans="1:21">
      <c r="A19" s="24" t="s">
        <v>15</v>
      </c>
      <c r="H19" s="19"/>
      <c r="I19" s="20"/>
      <c r="K19" s="60" t="s">
        <v>30</v>
      </c>
      <c r="L19" s="59"/>
      <c r="M19" s="59"/>
      <c r="N19" s="59"/>
      <c r="O19" s="59"/>
      <c r="P19" s="59"/>
      <c r="Q19" s="59"/>
    </row>
    <row r="20" spans="1:21">
      <c r="H20" s="25"/>
      <c r="I20" s="20"/>
    </row>
    <row r="21" spans="1:21">
      <c r="H21" s="19"/>
      <c r="I21" s="20"/>
    </row>
    <row r="22" spans="1:21" ht="15" customHeight="1">
      <c r="A22" s="144" t="s">
        <v>17</v>
      </c>
      <c r="B22" s="145" t="s">
        <v>1</v>
      </c>
      <c r="C22" s="145" t="s">
        <v>2</v>
      </c>
      <c r="D22" s="145" t="s">
        <v>3</v>
      </c>
      <c r="E22" s="145" t="s">
        <v>172</v>
      </c>
      <c r="F22" s="145" t="s">
        <v>173</v>
      </c>
      <c r="H22" s="145" t="s">
        <v>170</v>
      </c>
      <c r="I22" s="145" t="s">
        <v>4</v>
      </c>
    </row>
    <row r="23" spans="1:21" ht="15" thickBot="1">
      <c r="A23" s="144"/>
      <c r="B23" s="145"/>
      <c r="C23" s="145"/>
      <c r="D23" s="145"/>
      <c r="E23" s="145"/>
      <c r="F23" s="145"/>
      <c r="H23" s="145"/>
      <c r="I23" s="145"/>
    </row>
    <row r="24" spans="1:21">
      <c r="A24" s="27" t="s">
        <v>18</v>
      </c>
      <c r="B24" s="28"/>
      <c r="C24" s="28"/>
      <c r="D24" s="28"/>
      <c r="E24" s="28"/>
      <c r="F24" s="29"/>
      <c r="H24" s="53"/>
      <c r="I24" s="29"/>
    </row>
    <row r="25" spans="1:21">
      <c r="A25" s="30" t="s">
        <v>6</v>
      </c>
      <c r="B25" s="20">
        <v>1624652.07</v>
      </c>
      <c r="C25" s="20">
        <f>B25</f>
        <v>1624652.07</v>
      </c>
      <c r="D25" s="20">
        <f>D26+D27</f>
        <v>448991.53499999997</v>
      </c>
      <c r="E25" s="20">
        <f>E26+E27</f>
        <v>0</v>
      </c>
      <c r="F25" s="31">
        <f t="shared" ref="F25:F29" si="0">C25+D25</f>
        <v>2073643.605</v>
      </c>
      <c r="H25" s="54"/>
      <c r="I25" s="31"/>
    </row>
    <row r="26" spans="1:21">
      <c r="A26" s="32" t="s">
        <v>19</v>
      </c>
      <c r="B26" s="33">
        <f>B25-B27</f>
        <v>444402.05799999996</v>
      </c>
      <c r="C26" s="33">
        <f>C25-C27</f>
        <v>444402.05799999996</v>
      </c>
      <c r="D26" s="33">
        <v>448991.53499999997</v>
      </c>
      <c r="E26" s="33">
        <v>0</v>
      </c>
      <c r="F26" s="34">
        <f t="shared" si="0"/>
        <v>893393.59299999988</v>
      </c>
      <c r="H26" s="55"/>
      <c r="I26" s="7"/>
    </row>
    <row r="27" spans="1:21">
      <c r="A27" s="32" t="s">
        <v>28</v>
      </c>
      <c r="B27" s="33">
        <v>1180250.0120000001</v>
      </c>
      <c r="C27" s="33">
        <f>B27</f>
        <v>1180250.0120000001</v>
      </c>
      <c r="D27" s="33">
        <v>0</v>
      </c>
      <c r="E27" s="33">
        <v>0</v>
      </c>
      <c r="F27" s="34">
        <f t="shared" si="0"/>
        <v>1180250.0120000001</v>
      </c>
      <c r="H27" s="55"/>
      <c r="I27" s="7"/>
    </row>
    <row r="28" spans="1:21">
      <c r="A28" s="30" t="s">
        <v>20</v>
      </c>
      <c r="B28" s="20">
        <v>0</v>
      </c>
      <c r="C28" s="20">
        <v>-11874.493</v>
      </c>
      <c r="D28" s="20">
        <v>0</v>
      </c>
      <c r="E28" s="20">
        <v>-10283.174000000001</v>
      </c>
      <c r="F28" s="31">
        <f>C28+D28+E28</f>
        <v>-22157.667000000001</v>
      </c>
      <c r="H28" s="54"/>
      <c r="I28" s="31"/>
      <c r="L28" s="60" t="s">
        <v>29</v>
      </c>
      <c r="M28" s="60"/>
      <c r="N28" s="60"/>
      <c r="O28" s="60"/>
      <c r="P28" s="60"/>
      <c r="Q28" s="73" t="s">
        <v>171</v>
      </c>
      <c r="R28" s="73"/>
      <c r="S28" s="73"/>
      <c r="T28" s="74"/>
      <c r="U28" s="74"/>
    </row>
    <row r="29" spans="1:21">
      <c r="A29" s="30" t="s">
        <v>21</v>
      </c>
      <c r="B29" s="20">
        <v>0</v>
      </c>
      <c r="C29" s="20">
        <f>B29</f>
        <v>0</v>
      </c>
      <c r="D29" s="20">
        <f>F6*C27/(F4+F5+F10*20%)</f>
        <v>-584373.49424228433</v>
      </c>
      <c r="E29" s="20">
        <v>0</v>
      </c>
      <c r="F29" s="31">
        <f t="shared" si="0"/>
        <v>-584373.49424228433</v>
      </c>
      <c r="H29" s="54"/>
      <c r="I29" s="31"/>
    </row>
    <row r="30" spans="1:21" ht="15" thickBot="1">
      <c r="A30" s="35" t="s">
        <v>9</v>
      </c>
      <c r="B30" s="36">
        <f>B25+B28+B29</f>
        <v>1624652.07</v>
      </c>
      <c r="C30" s="36">
        <f>C25+C28+C29</f>
        <v>1612777.577</v>
      </c>
      <c r="D30" s="36">
        <f>D25+D28+D29</f>
        <v>-135381.95924228436</v>
      </c>
      <c r="E30" s="36">
        <f>E25+E28+E29</f>
        <v>-10283.174000000001</v>
      </c>
      <c r="F30" s="37">
        <f>F25+F28+F29</f>
        <v>1467112.4437577156</v>
      </c>
      <c r="H30" s="56">
        <v>1</v>
      </c>
      <c r="I30" s="37">
        <f>F30*H30</f>
        <v>1467112.4437577156</v>
      </c>
    </row>
    <row r="31" spans="1:21">
      <c r="A31" s="32" t="s">
        <v>22</v>
      </c>
      <c r="B31" s="33">
        <f t="shared" ref="B31:D32" si="1">B26+B28</f>
        <v>444402.05799999996</v>
      </c>
      <c r="C31" s="33">
        <f t="shared" si="1"/>
        <v>432527.56499999994</v>
      </c>
      <c r="D31" s="33">
        <f t="shared" si="1"/>
        <v>448991.53499999997</v>
      </c>
      <c r="E31" s="33">
        <f>E26+E28</f>
        <v>-10283.174000000001</v>
      </c>
      <c r="F31" s="34">
        <f>F26+F28</f>
        <v>871235.92599999986</v>
      </c>
      <c r="H31" s="55">
        <v>1</v>
      </c>
      <c r="I31" s="7">
        <f>F31*H31</f>
        <v>871235.92599999986</v>
      </c>
    </row>
    <row r="32" spans="1:21">
      <c r="A32" s="32" t="s">
        <v>28</v>
      </c>
      <c r="B32" s="33">
        <f t="shared" si="1"/>
        <v>1180250.0120000001</v>
      </c>
      <c r="C32" s="33">
        <f t="shared" si="1"/>
        <v>1180250.0120000001</v>
      </c>
      <c r="D32" s="33">
        <f t="shared" si="1"/>
        <v>-584373.49424228433</v>
      </c>
      <c r="E32" s="33">
        <f>E27+E29</f>
        <v>0</v>
      </c>
      <c r="F32" s="34">
        <f>F27+F29</f>
        <v>595876.51775771577</v>
      </c>
      <c r="H32" s="55">
        <v>1</v>
      </c>
      <c r="I32" s="7">
        <f>F32*H32</f>
        <v>595876.51775771577</v>
      </c>
    </row>
    <row r="33" spans="1:17" ht="15" thickBot="1">
      <c r="A33" s="5"/>
      <c r="B33" s="6"/>
      <c r="C33" s="6"/>
      <c r="D33" s="6"/>
      <c r="E33" s="6"/>
      <c r="F33" s="38"/>
      <c r="H33" s="55"/>
      <c r="I33" s="38"/>
    </row>
    <row r="34" spans="1:17">
      <c r="A34" s="27" t="s">
        <v>23</v>
      </c>
      <c r="B34" s="28"/>
      <c r="C34" s="28"/>
      <c r="D34" s="28"/>
      <c r="E34" s="28"/>
      <c r="F34" s="29"/>
      <c r="H34" s="53"/>
      <c r="I34" s="29"/>
    </row>
    <row r="35" spans="1:17" ht="15" thickBot="1">
      <c r="A35" s="39" t="s">
        <v>6</v>
      </c>
      <c r="B35" s="40">
        <v>3511.8180000000002</v>
      </c>
      <c r="C35" s="40">
        <f>B35</f>
        <v>3511.8180000000002</v>
      </c>
      <c r="D35" s="40">
        <v>944.83199999999999</v>
      </c>
      <c r="E35" s="40"/>
      <c r="F35" s="41">
        <f>C35+D35</f>
        <v>4456.6500000000005</v>
      </c>
      <c r="H35" s="57">
        <v>0.2</v>
      </c>
      <c r="I35" s="41">
        <f>F35*H35</f>
        <v>891.33000000000015</v>
      </c>
    </row>
    <row r="36" spans="1:17" ht="15" thickBot="1">
      <c r="A36" s="5"/>
      <c r="B36" s="6"/>
      <c r="C36" s="6"/>
      <c r="D36" s="6"/>
      <c r="E36" s="6"/>
      <c r="F36" s="38"/>
      <c r="H36" s="55"/>
      <c r="I36" s="38"/>
    </row>
    <row r="37" spans="1:17">
      <c r="A37" s="27" t="s">
        <v>24</v>
      </c>
      <c r="B37" s="28"/>
      <c r="C37" s="28"/>
      <c r="D37" s="28"/>
      <c r="E37" s="28"/>
      <c r="F37" s="29"/>
      <c r="H37" s="53"/>
      <c r="I37" s="29"/>
    </row>
    <row r="38" spans="1:17" ht="15" thickBot="1">
      <c r="A38" s="39" t="s">
        <v>6</v>
      </c>
      <c r="B38" s="40">
        <v>0</v>
      </c>
      <c r="C38" s="40">
        <v>0</v>
      </c>
      <c r="D38" s="40">
        <v>1128507.7560000001</v>
      </c>
      <c r="E38" s="40"/>
      <c r="F38" s="42">
        <f>C38+D38</f>
        <v>1128507.7560000001</v>
      </c>
      <c r="H38" s="57">
        <f>1/1000000</f>
        <v>9.9999999999999995E-7</v>
      </c>
      <c r="I38" s="42">
        <f>F38*H38</f>
        <v>1.1285077560000001</v>
      </c>
    </row>
    <row r="39" spans="1:17" ht="15" thickBot="1">
      <c r="A39" s="12"/>
      <c r="B39" s="13"/>
      <c r="C39" s="13"/>
      <c r="D39" s="13"/>
      <c r="E39" s="13"/>
      <c r="F39" s="14"/>
      <c r="H39" s="20"/>
    </row>
    <row r="40" spans="1:17" ht="15" thickBot="1">
      <c r="A40" s="43" t="s">
        <v>27</v>
      </c>
      <c r="B40" s="44">
        <f>B30+B35+B38</f>
        <v>1628163.888</v>
      </c>
      <c r="C40" s="44">
        <f>C30+C35+C38</f>
        <v>1616289.395</v>
      </c>
      <c r="D40" s="44"/>
      <c r="E40" s="44"/>
      <c r="F40" s="45">
        <f>F30+F35+F38</f>
        <v>2600076.8497577156</v>
      </c>
      <c r="H40" s="26"/>
      <c r="I40" s="58">
        <f>I30+I35+I38</f>
        <v>1468004.9022654716</v>
      </c>
    </row>
    <row r="41" spans="1:17" ht="15" thickBot="1">
      <c r="A41" s="12"/>
      <c r="B41" s="13"/>
      <c r="C41" s="13"/>
      <c r="D41" s="13"/>
      <c r="E41" s="13"/>
      <c r="F41" s="14"/>
      <c r="I41" s="20"/>
    </row>
    <row r="42" spans="1:17" ht="15" thickBot="1">
      <c r="A42" s="43" t="s">
        <v>25</v>
      </c>
      <c r="B42" s="44">
        <v>1625354</v>
      </c>
      <c r="C42" s="44">
        <v>1623157</v>
      </c>
      <c r="D42" s="44">
        <v>0</v>
      </c>
      <c r="E42" s="44"/>
      <c r="F42" s="45">
        <v>0</v>
      </c>
      <c r="I42" s="20"/>
    </row>
    <row r="43" spans="1:17">
      <c r="B43" s="6"/>
      <c r="C43" s="6"/>
      <c r="D43" s="6"/>
      <c r="E43" s="6"/>
    </row>
    <row r="44" spans="1:17">
      <c r="A44" s="21" t="s">
        <v>12</v>
      </c>
      <c r="B44" s="22"/>
    </row>
    <row r="45" spans="1:17">
      <c r="A45" s="24" t="s">
        <v>26</v>
      </c>
      <c r="B45" s="22"/>
      <c r="K45" s="60" t="s">
        <v>29</v>
      </c>
      <c r="L45" s="60"/>
      <c r="M45" s="60"/>
      <c r="N45" s="60"/>
      <c r="O45" s="60"/>
    </row>
    <row r="46" spans="1:17" ht="23.25" customHeight="1">
      <c r="A46" s="143" t="s">
        <v>31</v>
      </c>
      <c r="B46" s="143"/>
      <c r="C46" s="143"/>
      <c r="D46" s="143"/>
      <c r="E46" s="143"/>
      <c r="F46" s="143"/>
      <c r="G46" s="143"/>
      <c r="H46" s="143"/>
    </row>
    <row r="47" spans="1:17">
      <c r="A47" s="24" t="s">
        <v>15</v>
      </c>
      <c r="K47" s="60" t="s">
        <v>30</v>
      </c>
      <c r="L47" s="59"/>
      <c r="M47" s="59"/>
      <c r="N47" s="59"/>
      <c r="O47" s="59"/>
      <c r="P47" s="59"/>
      <c r="Q47" s="59"/>
    </row>
    <row r="48" spans="1:17">
      <c r="A48" s="24"/>
    </row>
  </sheetData>
  <mergeCells count="17">
    <mergeCell ref="H22:H23"/>
    <mergeCell ref="A46:H46"/>
    <mergeCell ref="I1:I2"/>
    <mergeCell ref="A22:A23"/>
    <mergeCell ref="B22:B23"/>
    <mergeCell ref="C22:C23"/>
    <mergeCell ref="D22:D23"/>
    <mergeCell ref="F22:F23"/>
    <mergeCell ref="I22:I23"/>
    <mergeCell ref="H1:H2"/>
    <mergeCell ref="A1:A2"/>
    <mergeCell ref="B1:B2"/>
    <mergeCell ref="C1:C2"/>
    <mergeCell ref="D1:D2"/>
    <mergeCell ref="E1:E2"/>
    <mergeCell ref="F1:F2"/>
    <mergeCell ref="E22:E23"/>
  </mergeCells>
  <pageMargins left="0.7" right="0.7" top="0.75" bottom="0.75" header="0.3" footer="0.3"/>
  <pageSetup orientation="portrait" verticalDpi="0" r:id="rId1"/>
  <ignoredErrors>
    <ignoredError sqref="C26 F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BD1D-71EF-43FF-A63A-C2A8972D10FF}">
  <dimension ref="A1:D9"/>
  <sheetViews>
    <sheetView workbookViewId="0"/>
  </sheetViews>
  <sheetFormatPr defaultRowHeight="14.5"/>
  <cols>
    <col min="1" max="1" width="12.81640625" bestFit="1" customWidth="1"/>
    <col min="3" max="3" width="20" bestFit="1" customWidth="1"/>
    <col min="4" max="4" width="19.54296875" bestFit="1" customWidth="1"/>
  </cols>
  <sheetData>
    <row r="1" spans="1:4">
      <c r="A1" s="126" t="s">
        <v>234</v>
      </c>
      <c r="B1" s="124"/>
      <c r="C1" s="124"/>
      <c r="D1" s="124"/>
    </row>
    <row r="2" spans="1:4">
      <c r="A2" s="124"/>
      <c r="B2" s="126" t="s">
        <v>231</v>
      </c>
      <c r="C2" s="126" t="s">
        <v>232</v>
      </c>
      <c r="D2" s="126" t="s">
        <v>233</v>
      </c>
    </row>
    <row r="3" spans="1:4">
      <c r="A3" s="124" t="s">
        <v>49</v>
      </c>
      <c r="B3" s="125" t="e">
        <f>#REF!</f>
        <v>#REF!</v>
      </c>
      <c r="C3" s="125" t="e">
        <f>B3</f>
        <v>#REF!</v>
      </c>
      <c r="D3" s="128" t="e">
        <f>B3</f>
        <v>#REF!</v>
      </c>
    </row>
    <row r="4" spans="1:4">
      <c r="A4" s="124" t="s">
        <v>229</v>
      </c>
      <c r="B4" s="125" t="e">
        <f>#REF!+#REF!+#REF!</f>
        <v>#REF!</v>
      </c>
      <c r="C4" s="125" t="e">
        <f>B4-0.64</f>
        <v>#REF!</v>
      </c>
      <c r="D4" s="128" t="e">
        <f>B4</f>
        <v>#REF!</v>
      </c>
    </row>
    <row r="5" spans="1:4">
      <c r="A5" s="124" t="s">
        <v>81</v>
      </c>
      <c r="B5" s="125" t="e">
        <f>#REF!+#REF!</f>
        <v>#REF!</v>
      </c>
      <c r="C5" s="125" t="e">
        <f>B5</f>
        <v>#REF!</v>
      </c>
      <c r="D5" s="128" t="e">
        <f>B5+4.7</f>
        <v>#REF!</v>
      </c>
    </row>
    <row r="6" spans="1:4">
      <c r="A6" s="124" t="s">
        <v>77</v>
      </c>
      <c r="B6" s="125" t="e">
        <f>#REF!+#REF!+#REF!</f>
        <v>#REF!</v>
      </c>
      <c r="C6" s="125" t="e">
        <f>B6</f>
        <v>#REF!</v>
      </c>
      <c r="D6" s="128" t="e">
        <f>B6</f>
        <v>#REF!</v>
      </c>
    </row>
    <row r="7" spans="1:4">
      <c r="A7" s="124" t="s">
        <v>160</v>
      </c>
      <c r="B7" s="125" t="e">
        <f>#REF!</f>
        <v>#REF!</v>
      </c>
      <c r="C7" s="125" t="e">
        <f>B7</f>
        <v>#REF!</v>
      </c>
      <c r="D7" s="128" t="e">
        <f>B7</f>
        <v>#REF!</v>
      </c>
    </row>
    <row r="8" spans="1:4">
      <c r="A8" s="124" t="s">
        <v>230</v>
      </c>
      <c r="B8" s="125" t="e">
        <f>#REF!+#REF!+#REF!</f>
        <v>#REF!</v>
      </c>
      <c r="C8" s="125" t="e">
        <f>B8</f>
        <v>#REF!</v>
      </c>
      <c r="D8" s="128" t="e">
        <f>B8</f>
        <v>#REF!</v>
      </c>
    </row>
    <row r="9" spans="1:4">
      <c r="A9" s="124"/>
      <c r="B9" s="127" t="e">
        <f>SUM(B3:B8)</f>
        <v>#REF!</v>
      </c>
      <c r="C9" s="127" t="e">
        <f>SUM(C3:C8)</f>
        <v>#REF!</v>
      </c>
      <c r="D9" s="127" t="e">
        <f>SUM(D3:D8)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2B61-505B-493F-8B21-9650E3846140}">
  <dimension ref="A1"/>
  <sheetViews>
    <sheetView zoomScale="40" zoomScaleNormal="40" workbookViewId="0">
      <selection activeCell="A14" sqref="A14"/>
    </sheetView>
  </sheetViews>
  <sheetFormatPr defaultRowHeight="14.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9E08-EF5E-494E-B782-F07ED350A98E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showGridLines="0" workbookViewId="0">
      <pane xSplit="1" ySplit="19" topLeftCell="B20" activePane="bottomRight" state="frozen"/>
      <selection pane="topRight"/>
      <selection pane="bottomLeft"/>
      <selection pane="bottomRight"/>
    </sheetView>
  </sheetViews>
  <sheetFormatPr defaultRowHeight="14.5"/>
  <cols>
    <col min="1" max="1" width="38.54296875" bestFit="1" customWidth="1"/>
    <col min="2" max="2" width="23.26953125" bestFit="1" customWidth="1"/>
    <col min="3" max="3" width="17.26953125" customWidth="1"/>
    <col min="4" max="4" width="13.453125" bestFit="1" customWidth="1"/>
    <col min="5" max="5" width="20.26953125" customWidth="1"/>
  </cols>
  <sheetData>
    <row r="1" spans="1:10" ht="46">
      <c r="A1" s="92" t="s">
        <v>216</v>
      </c>
    </row>
    <row r="2" spans="1:10">
      <c r="A2" t="s">
        <v>213</v>
      </c>
      <c r="J2" t="s">
        <v>228</v>
      </c>
    </row>
    <row r="3" spans="1:10">
      <c r="A3" t="s">
        <v>214</v>
      </c>
    </row>
    <row r="5" spans="1:10">
      <c r="A5" t="s">
        <v>225</v>
      </c>
    </row>
    <row r="7" spans="1:10">
      <c r="A7" t="s">
        <v>224</v>
      </c>
    </row>
    <row r="9" spans="1:10">
      <c r="A9" t="s">
        <v>218</v>
      </c>
    </row>
    <row r="10" spans="1:10">
      <c r="A10" t="s">
        <v>221</v>
      </c>
    </row>
    <row r="11" spans="1:10">
      <c r="A11" s="84" t="s">
        <v>49</v>
      </c>
    </row>
    <row r="12" spans="1:10">
      <c r="A12" s="84" t="s">
        <v>220</v>
      </c>
    </row>
    <row r="13" spans="1:10">
      <c r="A13" s="84" t="s">
        <v>159</v>
      </c>
    </row>
    <row r="14" spans="1:10">
      <c r="A14" s="84" t="s">
        <v>77</v>
      </c>
    </row>
    <row r="15" spans="1:10">
      <c r="A15" s="84" t="s">
        <v>42</v>
      </c>
    </row>
    <row r="16" spans="1:10">
      <c r="A16" s="84"/>
    </row>
    <row r="17" spans="1:10">
      <c r="A17" s="97" t="s">
        <v>222</v>
      </c>
    </row>
    <row r="19" spans="1:10">
      <c r="A19" s="62" t="s">
        <v>32</v>
      </c>
      <c r="B19" s="62" t="s">
        <v>33</v>
      </c>
      <c r="C19" s="62" t="s">
        <v>34</v>
      </c>
      <c r="D19" s="62" t="s">
        <v>163</v>
      </c>
      <c r="E19" s="62" t="s">
        <v>167</v>
      </c>
      <c r="F19" s="62"/>
      <c r="G19" s="62"/>
      <c r="H19" s="62"/>
      <c r="I19" s="62"/>
      <c r="J19" s="62"/>
    </row>
    <row r="20" spans="1:10">
      <c r="A20" s="85" t="s">
        <v>161</v>
      </c>
      <c r="B20" s="67"/>
      <c r="C20" s="67"/>
      <c r="D20" s="94">
        <f>SUM(D21:D22)</f>
        <v>34.378920953575914</v>
      </c>
      <c r="E20" s="67"/>
      <c r="F20" s="67"/>
      <c r="G20" s="67"/>
      <c r="H20" s="67"/>
      <c r="I20" s="67"/>
      <c r="J20" s="67"/>
    </row>
    <row r="21" spans="1:10">
      <c r="A21" s="89" t="s">
        <v>162</v>
      </c>
      <c r="B21" s="63" t="s">
        <v>215</v>
      </c>
      <c r="C21" s="64">
        <v>37012</v>
      </c>
      <c r="D21" s="61">
        <f>274/7.97</f>
        <v>34.378920953575914</v>
      </c>
      <c r="E21" s="67"/>
      <c r="F21" s="67"/>
      <c r="G21" s="67"/>
      <c r="H21" s="67"/>
      <c r="I21" s="67"/>
      <c r="J21" s="69"/>
    </row>
    <row r="22" spans="1:10">
      <c r="A22" s="89"/>
      <c r="B22" s="67"/>
      <c r="C22" s="67"/>
      <c r="D22" s="61"/>
      <c r="E22" s="67"/>
      <c r="F22" s="67"/>
      <c r="G22" s="67"/>
      <c r="H22" s="67"/>
      <c r="I22" s="67"/>
      <c r="J22" s="69"/>
    </row>
    <row r="23" spans="1:10">
      <c r="A23" s="85" t="s">
        <v>143</v>
      </c>
      <c r="B23" s="67"/>
      <c r="C23" s="67"/>
      <c r="D23" s="94">
        <f>SUM(D24:D25)</f>
        <v>166</v>
      </c>
      <c r="E23" s="67"/>
      <c r="F23" s="67"/>
      <c r="G23" s="67"/>
      <c r="H23" s="67"/>
      <c r="I23" s="67"/>
      <c r="J23" s="69"/>
    </row>
    <row r="24" spans="1:10">
      <c r="A24" s="90" t="s">
        <v>35</v>
      </c>
      <c r="B24" s="63" t="s">
        <v>215</v>
      </c>
      <c r="C24" s="64">
        <v>39052</v>
      </c>
      <c r="D24" s="61">
        <v>166</v>
      </c>
      <c r="E24" s="63"/>
      <c r="F24" s="63"/>
      <c r="G24" s="63"/>
      <c r="H24" s="63"/>
      <c r="I24" s="63"/>
      <c r="J24" s="70"/>
    </row>
    <row r="25" spans="1:10">
      <c r="A25" s="89"/>
      <c r="B25" s="67"/>
      <c r="C25" s="67"/>
      <c r="D25" s="61"/>
      <c r="E25" s="67"/>
      <c r="F25" s="67"/>
      <c r="G25" s="67"/>
      <c r="H25" s="67"/>
      <c r="I25" s="67"/>
      <c r="J25" s="69"/>
    </row>
    <row r="26" spans="1:10">
      <c r="A26" s="85" t="s">
        <v>144</v>
      </c>
      <c r="B26" s="67"/>
      <c r="C26" s="67"/>
      <c r="D26" s="94">
        <f>SUM(D27:D31)</f>
        <v>117.92927142344084</v>
      </c>
      <c r="E26" s="67"/>
      <c r="F26" s="67"/>
      <c r="G26" s="67"/>
      <c r="H26" s="67"/>
      <c r="I26" s="67"/>
      <c r="J26" s="69"/>
    </row>
    <row r="27" spans="1:10">
      <c r="A27" s="90" t="s">
        <v>38</v>
      </c>
      <c r="B27" s="63"/>
      <c r="C27" s="64">
        <v>39234</v>
      </c>
      <c r="D27" s="61">
        <v>14.664804469273744</v>
      </c>
      <c r="E27" s="63"/>
      <c r="F27" s="63"/>
      <c r="G27" s="63"/>
      <c r="H27" s="63"/>
      <c r="I27" s="63"/>
      <c r="J27" s="70"/>
    </row>
    <row r="28" spans="1:10">
      <c r="A28" s="90" t="s">
        <v>35</v>
      </c>
      <c r="B28" s="63" t="s">
        <v>215</v>
      </c>
      <c r="C28" s="64">
        <v>39356</v>
      </c>
      <c r="D28" s="61">
        <v>25.887573964497044</v>
      </c>
      <c r="E28" s="63"/>
      <c r="F28" s="63"/>
      <c r="G28" s="63"/>
      <c r="H28" s="63"/>
      <c r="I28" s="63"/>
      <c r="J28" s="70"/>
    </row>
    <row r="29" spans="1:10">
      <c r="A29" s="90" t="s">
        <v>39</v>
      </c>
      <c r="B29" s="63"/>
      <c r="C29" s="64">
        <v>39356</v>
      </c>
      <c r="D29" s="61">
        <v>47.781065088757401</v>
      </c>
      <c r="E29" s="63"/>
      <c r="F29" s="63"/>
      <c r="G29" s="63"/>
      <c r="H29" s="63"/>
      <c r="I29" s="63"/>
      <c r="J29" s="70"/>
    </row>
    <row r="30" spans="1:10">
      <c r="A30" s="90" t="s">
        <v>40</v>
      </c>
      <c r="B30" s="63"/>
      <c r="C30" s="64">
        <v>39479</v>
      </c>
      <c r="D30" s="61">
        <v>29.595827900912646</v>
      </c>
      <c r="E30" s="63"/>
      <c r="F30" s="63"/>
      <c r="G30" s="63"/>
      <c r="H30" s="63"/>
      <c r="I30" s="63"/>
      <c r="J30" s="70"/>
    </row>
    <row r="31" spans="1:10">
      <c r="A31" s="89"/>
      <c r="B31" s="67"/>
      <c r="C31" s="67"/>
      <c r="D31" s="61"/>
      <c r="E31" s="67"/>
      <c r="F31" s="67"/>
      <c r="G31" s="67"/>
      <c r="H31" s="67"/>
      <c r="I31" s="67"/>
      <c r="J31" s="69"/>
    </row>
    <row r="32" spans="1:10">
      <c r="A32" s="85" t="s">
        <v>145</v>
      </c>
      <c r="B32" s="67"/>
      <c r="C32" s="67"/>
      <c r="D32" s="94">
        <f>SUM(D33:D37)</f>
        <v>143.44283732810521</v>
      </c>
      <c r="E32" s="67"/>
      <c r="F32" s="67"/>
      <c r="G32" s="67"/>
      <c r="H32" s="67"/>
      <c r="I32" s="67"/>
      <c r="J32" s="69"/>
    </row>
    <row r="33" spans="1:10">
      <c r="A33" s="90" t="s">
        <v>164</v>
      </c>
      <c r="B33" s="63" t="s">
        <v>42</v>
      </c>
      <c r="C33" s="64">
        <v>39600</v>
      </c>
      <c r="D33" s="61">
        <v>13.224181360201511</v>
      </c>
      <c r="E33" s="63"/>
      <c r="F33" s="63"/>
      <c r="G33" s="65"/>
      <c r="H33" s="65"/>
      <c r="I33" s="63"/>
      <c r="J33" s="70"/>
    </row>
    <row r="34" spans="1:10">
      <c r="A34" s="90" t="s">
        <v>44</v>
      </c>
      <c r="B34" s="63"/>
      <c r="C34" s="64">
        <v>39692</v>
      </c>
      <c r="D34" s="61">
        <v>23</v>
      </c>
      <c r="E34" s="63"/>
      <c r="F34" s="63"/>
      <c r="G34" s="63"/>
      <c r="H34" s="63"/>
      <c r="I34" s="63"/>
      <c r="J34" s="70"/>
    </row>
    <row r="35" spans="1:10">
      <c r="A35" s="90" t="s">
        <v>35</v>
      </c>
      <c r="B35" s="63" t="s">
        <v>215</v>
      </c>
      <c r="C35" s="64">
        <v>39783</v>
      </c>
      <c r="D35" s="61">
        <v>101</v>
      </c>
      <c r="E35" s="63"/>
      <c r="F35" s="63"/>
      <c r="G35" s="63"/>
      <c r="H35" s="63"/>
      <c r="I35" s="63"/>
      <c r="J35" s="70"/>
    </row>
    <row r="36" spans="1:10">
      <c r="A36" s="90" t="s">
        <v>164</v>
      </c>
      <c r="B36" s="63" t="s">
        <v>42</v>
      </c>
      <c r="C36" s="64">
        <v>39873</v>
      </c>
      <c r="D36" s="61">
        <v>6.218655967903711</v>
      </c>
      <c r="E36" s="63"/>
      <c r="F36" s="63"/>
      <c r="G36" s="63"/>
      <c r="H36" s="63"/>
      <c r="I36" s="63"/>
      <c r="J36" s="70"/>
    </row>
    <row r="37" spans="1:10">
      <c r="A37" s="89"/>
      <c r="B37" s="67"/>
      <c r="C37" s="67"/>
      <c r="D37" s="61"/>
      <c r="E37" s="67"/>
      <c r="F37" s="67"/>
      <c r="G37" s="67"/>
      <c r="H37" s="67"/>
      <c r="I37" s="67"/>
      <c r="J37" s="69"/>
    </row>
    <row r="38" spans="1:10">
      <c r="A38" s="85" t="s">
        <v>146</v>
      </c>
      <c r="B38" s="67"/>
      <c r="C38" s="67"/>
      <c r="D38" s="94">
        <f>SUM(D39:D41)</f>
        <v>126.41813602015114</v>
      </c>
      <c r="E38" s="67"/>
      <c r="F38" s="67"/>
      <c r="G38" s="67"/>
      <c r="H38" s="67"/>
      <c r="I38" s="67"/>
      <c r="J38" s="69"/>
    </row>
    <row r="39" spans="1:10">
      <c r="A39" s="90" t="s">
        <v>45</v>
      </c>
      <c r="B39" s="63"/>
      <c r="C39" s="64">
        <v>40026</v>
      </c>
      <c r="D39" s="61">
        <v>22.418136020151131</v>
      </c>
      <c r="E39" s="66" t="s">
        <v>46</v>
      </c>
      <c r="F39" s="66"/>
      <c r="G39" s="66"/>
      <c r="H39" s="66"/>
      <c r="I39" s="66"/>
      <c r="J39" s="72"/>
    </row>
    <row r="40" spans="1:10">
      <c r="A40" s="90" t="s">
        <v>35</v>
      </c>
      <c r="B40" s="63" t="s">
        <v>215</v>
      </c>
      <c r="C40" s="64">
        <v>40118</v>
      </c>
      <c r="D40" s="61">
        <v>104</v>
      </c>
      <c r="E40" s="63" t="s">
        <v>36</v>
      </c>
      <c r="F40" s="63"/>
      <c r="G40" s="63"/>
      <c r="H40" s="63"/>
      <c r="I40" s="63"/>
      <c r="J40" s="70"/>
    </row>
    <row r="41" spans="1:10">
      <c r="A41" s="90"/>
      <c r="B41" s="63"/>
      <c r="C41" s="64"/>
      <c r="D41" s="61"/>
      <c r="E41" s="63"/>
      <c r="F41" s="63"/>
      <c r="G41" s="63"/>
      <c r="H41" s="63"/>
      <c r="I41" s="63"/>
      <c r="J41" s="70"/>
    </row>
    <row r="42" spans="1:10">
      <c r="A42" s="85" t="s">
        <v>147</v>
      </c>
      <c r="B42" s="63"/>
      <c r="C42" s="64"/>
      <c r="D42" s="94">
        <f>SUM(D43:D50)</f>
        <v>582.16113642443008</v>
      </c>
      <c r="E42" s="63"/>
      <c r="F42" s="63"/>
      <c r="G42" s="63"/>
      <c r="H42" s="63"/>
      <c r="I42" s="63"/>
      <c r="J42" s="70"/>
    </row>
    <row r="43" spans="1:10">
      <c r="A43" s="90" t="s">
        <v>64</v>
      </c>
      <c r="B43" s="63" t="s">
        <v>49</v>
      </c>
      <c r="C43" s="64"/>
      <c r="D43" s="61">
        <v>11.275964391691394</v>
      </c>
      <c r="E43" s="63"/>
      <c r="F43" s="63"/>
      <c r="G43" s="63"/>
      <c r="H43" s="63"/>
      <c r="I43" s="63"/>
      <c r="J43" s="70"/>
    </row>
    <row r="44" spans="1:10">
      <c r="A44" s="90" t="s">
        <v>56</v>
      </c>
      <c r="B44" s="63"/>
      <c r="C44" s="64"/>
      <c r="D44" s="61">
        <v>0.7380836396380438</v>
      </c>
      <c r="E44" s="63"/>
      <c r="F44" s="63"/>
      <c r="G44" s="63"/>
      <c r="H44" s="63"/>
      <c r="I44" s="63"/>
      <c r="J44" s="70"/>
    </row>
    <row r="45" spans="1:10">
      <c r="A45" s="90" t="s">
        <v>47</v>
      </c>
      <c r="B45" s="63"/>
      <c r="C45" s="64">
        <v>40299</v>
      </c>
      <c r="D45" s="61">
        <v>4.3024771838331164</v>
      </c>
      <c r="E45" s="63"/>
      <c r="F45" s="63"/>
      <c r="G45" s="63"/>
      <c r="H45" s="63"/>
      <c r="I45" s="63"/>
      <c r="J45" s="70"/>
    </row>
    <row r="46" spans="1:10">
      <c r="A46" s="90" t="s">
        <v>35</v>
      </c>
      <c r="B46" s="63" t="s">
        <v>215</v>
      </c>
      <c r="C46" s="64">
        <v>40391</v>
      </c>
      <c r="D46" s="61">
        <v>388</v>
      </c>
      <c r="E46" s="63" t="s">
        <v>37</v>
      </c>
      <c r="F46" s="63"/>
      <c r="G46" s="63"/>
      <c r="H46" s="63"/>
      <c r="I46" s="63"/>
      <c r="J46" s="70"/>
    </row>
    <row r="47" spans="1:10">
      <c r="A47" s="90" t="s">
        <v>48</v>
      </c>
      <c r="B47" s="63" t="s">
        <v>49</v>
      </c>
      <c r="C47" s="64">
        <v>40391</v>
      </c>
      <c r="D47" s="61">
        <v>144</v>
      </c>
      <c r="E47" s="63"/>
      <c r="F47" s="63"/>
      <c r="G47" s="63"/>
      <c r="H47" s="63"/>
      <c r="I47" s="63"/>
      <c r="J47" s="70"/>
    </row>
    <row r="48" spans="1:10">
      <c r="A48" s="90" t="s">
        <v>48</v>
      </c>
      <c r="B48" s="63" t="s">
        <v>49</v>
      </c>
      <c r="C48" s="64">
        <v>40513</v>
      </c>
      <c r="D48" s="61">
        <v>5.8446112092675904</v>
      </c>
      <c r="E48" s="63"/>
      <c r="F48" s="63"/>
      <c r="G48" s="63"/>
      <c r="H48" s="63"/>
      <c r="I48" s="63"/>
      <c r="J48" s="70"/>
    </row>
    <row r="49" spans="1:10">
      <c r="A49" s="90" t="s">
        <v>55</v>
      </c>
      <c r="B49" s="63"/>
      <c r="C49" s="64">
        <v>40575</v>
      </c>
      <c r="D49" s="61">
        <v>28</v>
      </c>
      <c r="E49" s="63"/>
      <c r="F49" s="63"/>
      <c r="G49" s="63"/>
      <c r="H49" s="63"/>
      <c r="I49" s="63"/>
      <c r="J49" s="70"/>
    </row>
    <row r="50" spans="1:10">
      <c r="A50" s="90"/>
      <c r="B50" s="63"/>
      <c r="C50" s="64"/>
      <c r="D50" s="61"/>
      <c r="E50" s="63"/>
      <c r="F50" s="63"/>
      <c r="G50" s="63"/>
      <c r="H50" s="63"/>
      <c r="I50" s="63"/>
      <c r="J50" s="70"/>
    </row>
    <row r="51" spans="1:10">
      <c r="A51" s="85" t="s">
        <v>148</v>
      </c>
      <c r="B51" s="63"/>
      <c r="C51" s="64"/>
      <c r="D51" s="94">
        <f>SUM(D52:D53)</f>
        <v>29</v>
      </c>
      <c r="E51" s="63"/>
      <c r="F51" s="63"/>
      <c r="G51" s="63"/>
      <c r="H51" s="63"/>
      <c r="I51" s="63"/>
      <c r="J51" s="70"/>
    </row>
    <row r="52" spans="1:10">
      <c r="A52" s="90" t="s">
        <v>60</v>
      </c>
      <c r="B52" s="63" t="s">
        <v>49</v>
      </c>
      <c r="C52" s="64">
        <v>40725</v>
      </c>
      <c r="D52" s="61">
        <v>29</v>
      </c>
      <c r="E52" s="63"/>
      <c r="F52" s="63"/>
      <c r="G52" s="63"/>
      <c r="H52" s="63"/>
      <c r="I52" s="63"/>
      <c r="J52" s="70"/>
    </row>
    <row r="53" spans="1:10">
      <c r="A53" s="90"/>
      <c r="B53" s="63"/>
      <c r="C53" s="64"/>
      <c r="D53" s="61"/>
      <c r="E53" s="63"/>
      <c r="F53" s="63"/>
      <c r="G53" s="63"/>
      <c r="H53" s="63"/>
      <c r="I53" s="63"/>
      <c r="J53" s="70"/>
    </row>
    <row r="54" spans="1:10">
      <c r="A54" s="85" t="s">
        <v>149</v>
      </c>
      <c r="B54" s="63"/>
      <c r="C54" s="64"/>
      <c r="D54" s="94">
        <f>SUM(D55:D58)</f>
        <v>148.6</v>
      </c>
      <c r="E54" s="63"/>
      <c r="F54" s="63"/>
      <c r="G54" s="63"/>
      <c r="H54" s="63"/>
      <c r="I54" s="63"/>
      <c r="J54" s="70"/>
    </row>
    <row r="55" spans="1:10">
      <c r="A55" s="90" t="s">
        <v>57</v>
      </c>
      <c r="B55" s="63" t="s">
        <v>41</v>
      </c>
      <c r="C55" s="64">
        <v>41183</v>
      </c>
      <c r="D55" s="61">
        <v>82.2</v>
      </c>
      <c r="E55" s="63"/>
      <c r="F55" s="63"/>
      <c r="G55" s="63"/>
      <c r="H55" s="63"/>
      <c r="I55" s="63"/>
      <c r="J55" s="70"/>
    </row>
    <row r="56" spans="1:10">
      <c r="A56" s="90" t="s">
        <v>50</v>
      </c>
      <c r="B56" s="63" t="s">
        <v>49</v>
      </c>
      <c r="C56" s="64">
        <v>41214</v>
      </c>
      <c r="D56" s="61">
        <v>16.399999999999999</v>
      </c>
      <c r="E56" s="63"/>
      <c r="F56" s="63"/>
      <c r="G56" s="63"/>
      <c r="H56" s="63"/>
      <c r="I56" s="63"/>
      <c r="J56" s="70"/>
    </row>
    <row r="57" spans="1:10">
      <c r="A57" s="90" t="s">
        <v>61</v>
      </c>
      <c r="B57" s="63" t="s">
        <v>49</v>
      </c>
      <c r="C57" s="64">
        <v>41334</v>
      </c>
      <c r="D57" s="61">
        <v>50</v>
      </c>
      <c r="E57" s="68"/>
      <c r="F57" s="68"/>
      <c r="G57" s="68"/>
      <c r="H57" s="68"/>
      <c r="I57" s="68"/>
      <c r="J57" s="71"/>
    </row>
    <row r="58" spans="1:10">
      <c r="A58" s="90"/>
      <c r="B58" s="63"/>
      <c r="C58" s="64"/>
      <c r="D58" s="61"/>
      <c r="E58" s="63"/>
      <c r="F58" s="63"/>
      <c r="G58" s="63"/>
      <c r="H58" s="63"/>
      <c r="I58" s="63"/>
      <c r="J58" s="70"/>
    </row>
    <row r="59" spans="1:10">
      <c r="A59" s="85" t="s">
        <v>150</v>
      </c>
      <c r="B59" s="63"/>
      <c r="C59" s="64"/>
      <c r="D59" s="94">
        <f>SUM(D60:D63)</f>
        <v>82.1</v>
      </c>
      <c r="E59" s="63"/>
      <c r="F59" s="63"/>
      <c r="G59" s="63"/>
      <c r="H59" s="63"/>
      <c r="I59" s="63"/>
      <c r="J59" s="70"/>
    </row>
    <row r="60" spans="1:10">
      <c r="A60" s="90" t="s">
        <v>64</v>
      </c>
      <c r="B60" s="63" t="s">
        <v>49</v>
      </c>
      <c r="C60" s="64">
        <v>41456</v>
      </c>
      <c r="D60" s="61">
        <v>49</v>
      </c>
      <c r="E60" s="63"/>
      <c r="F60" s="63"/>
      <c r="G60" s="63"/>
      <c r="H60" s="63"/>
      <c r="I60" s="63"/>
      <c r="J60" s="70"/>
    </row>
    <row r="61" spans="1:10">
      <c r="A61" s="90" t="s">
        <v>67</v>
      </c>
      <c r="B61" s="63" t="s">
        <v>42</v>
      </c>
      <c r="C61" s="64">
        <v>41671</v>
      </c>
      <c r="D61" s="61">
        <v>14.5</v>
      </c>
      <c r="E61" s="63"/>
      <c r="F61" s="63"/>
      <c r="G61" s="63"/>
      <c r="H61" s="63"/>
      <c r="I61" s="63"/>
      <c r="J61" s="70"/>
    </row>
    <row r="62" spans="1:10">
      <c r="A62" s="90" t="s">
        <v>68</v>
      </c>
      <c r="B62" s="63"/>
      <c r="C62" s="64">
        <v>41671</v>
      </c>
      <c r="D62" s="61">
        <v>18.600000000000001</v>
      </c>
      <c r="E62" s="63"/>
      <c r="F62" s="63"/>
      <c r="G62" s="63"/>
      <c r="H62" s="63"/>
      <c r="I62" s="63"/>
      <c r="J62" s="70"/>
    </row>
    <row r="63" spans="1:10">
      <c r="A63" s="90"/>
      <c r="B63" s="63"/>
      <c r="C63" s="64"/>
      <c r="D63" s="61"/>
      <c r="E63" s="63"/>
      <c r="F63" s="63"/>
      <c r="G63" s="63"/>
      <c r="H63" s="63"/>
      <c r="I63" s="63"/>
      <c r="J63" s="70"/>
    </row>
    <row r="64" spans="1:10">
      <c r="A64" s="85" t="s">
        <v>151</v>
      </c>
      <c r="B64" s="63"/>
      <c r="C64" s="64"/>
      <c r="D64" s="94">
        <f>SUM(D65:D69)</f>
        <v>136.26621246228609</v>
      </c>
      <c r="E64" s="63"/>
      <c r="F64" s="63"/>
      <c r="G64" s="63"/>
      <c r="H64" s="63"/>
      <c r="I64" s="63"/>
      <c r="J64" s="70"/>
    </row>
    <row r="65" spans="1:10">
      <c r="A65" s="90" t="s">
        <v>164</v>
      </c>
      <c r="B65" s="63" t="s">
        <v>42</v>
      </c>
      <c r="C65" s="64">
        <v>41852</v>
      </c>
      <c r="D65" s="61">
        <v>55</v>
      </c>
      <c r="E65" s="63"/>
      <c r="F65" s="63"/>
      <c r="G65" s="63"/>
      <c r="H65" s="63"/>
      <c r="I65" s="63"/>
      <c r="J65" s="70"/>
    </row>
    <row r="66" spans="1:10">
      <c r="A66" s="90" t="s">
        <v>67</v>
      </c>
      <c r="B66" s="63" t="s">
        <v>42</v>
      </c>
      <c r="C66" s="64">
        <v>41944</v>
      </c>
      <c r="D66" s="61">
        <v>6.8095630667765858</v>
      </c>
      <c r="E66" s="63"/>
      <c r="F66" s="63"/>
      <c r="G66" s="63"/>
      <c r="H66" s="63"/>
      <c r="I66" s="63"/>
      <c r="J66" s="70"/>
    </row>
    <row r="67" spans="1:10">
      <c r="A67" s="90" t="s">
        <v>51</v>
      </c>
      <c r="B67" s="63" t="s">
        <v>49</v>
      </c>
      <c r="C67" s="64">
        <v>42036</v>
      </c>
      <c r="D67" s="61">
        <v>60.456649395509494</v>
      </c>
      <c r="E67" s="63"/>
      <c r="F67" s="63"/>
      <c r="G67" s="63"/>
      <c r="H67" s="63"/>
      <c r="I67" s="63"/>
      <c r="J67" s="70"/>
    </row>
    <row r="68" spans="1:10">
      <c r="A68" s="90" t="s">
        <v>164</v>
      </c>
      <c r="B68" s="63" t="s">
        <v>42</v>
      </c>
      <c r="C68" s="64">
        <v>42064</v>
      </c>
      <c r="D68" s="61">
        <v>14</v>
      </c>
      <c r="E68" s="63"/>
      <c r="F68" s="63"/>
      <c r="G68" s="63"/>
      <c r="H68" s="63"/>
      <c r="I68" s="63"/>
      <c r="J68" s="70"/>
    </row>
    <row r="69" spans="1:10">
      <c r="A69" s="91"/>
      <c r="B69" s="63"/>
      <c r="C69" s="64"/>
      <c r="D69" s="61"/>
      <c r="E69" s="63"/>
      <c r="F69" s="63"/>
      <c r="G69" s="63"/>
      <c r="H69" s="63"/>
      <c r="I69" s="63"/>
      <c r="J69" s="70"/>
    </row>
    <row r="70" spans="1:10">
      <c r="A70" s="85" t="s">
        <v>152</v>
      </c>
      <c r="B70" s="63"/>
      <c r="C70" s="64"/>
      <c r="D70" s="94">
        <f>SUM(D71:D76)</f>
        <v>1396.2</v>
      </c>
      <c r="E70" s="63"/>
      <c r="F70" s="63"/>
      <c r="G70" s="63"/>
      <c r="H70" s="63"/>
      <c r="I70" s="63"/>
      <c r="J70" s="70"/>
    </row>
    <row r="71" spans="1:10">
      <c r="A71" s="90" t="s">
        <v>52</v>
      </c>
      <c r="B71" s="63" t="s">
        <v>49</v>
      </c>
      <c r="C71" s="64"/>
      <c r="D71" s="61">
        <v>26.4</v>
      </c>
      <c r="E71" s="63"/>
      <c r="F71" s="63"/>
      <c r="G71" s="63"/>
      <c r="H71" s="63"/>
      <c r="I71" s="63"/>
      <c r="J71" s="70"/>
    </row>
    <row r="72" spans="1:10">
      <c r="A72" s="90" t="s">
        <v>70</v>
      </c>
      <c r="B72" s="63" t="s">
        <v>49</v>
      </c>
      <c r="C72" s="64">
        <v>42125</v>
      </c>
      <c r="D72" s="61">
        <v>10</v>
      </c>
      <c r="E72" s="63"/>
      <c r="F72" s="63"/>
      <c r="G72" s="63"/>
      <c r="H72" s="63"/>
      <c r="I72" s="63"/>
      <c r="J72" s="70"/>
    </row>
    <row r="73" spans="1:10">
      <c r="A73" s="90" t="s">
        <v>70</v>
      </c>
      <c r="B73" s="63" t="s">
        <v>49</v>
      </c>
      <c r="C73" s="64">
        <v>42248</v>
      </c>
      <c r="D73" s="61">
        <v>90</v>
      </c>
      <c r="E73" s="63"/>
      <c r="F73" s="63"/>
      <c r="G73" s="63"/>
      <c r="H73" s="63"/>
      <c r="I73" s="63"/>
      <c r="J73" s="70"/>
    </row>
    <row r="74" spans="1:10">
      <c r="A74" s="90" t="s">
        <v>67</v>
      </c>
      <c r="B74" s="63" t="s">
        <v>42</v>
      </c>
      <c r="C74" s="64">
        <v>42278</v>
      </c>
      <c r="D74" s="61">
        <v>10.8</v>
      </c>
      <c r="E74" s="63"/>
      <c r="F74" s="63"/>
      <c r="G74" s="63"/>
      <c r="H74" s="63"/>
      <c r="I74" s="63"/>
      <c r="J74" s="70"/>
    </row>
    <row r="75" spans="1:10">
      <c r="A75" s="90" t="s">
        <v>61</v>
      </c>
      <c r="B75" s="63" t="s">
        <v>49</v>
      </c>
      <c r="C75" s="64">
        <v>42339</v>
      </c>
      <c r="D75" s="61">
        <v>1259</v>
      </c>
      <c r="E75" s="63"/>
      <c r="F75" s="63"/>
      <c r="G75" s="63"/>
      <c r="H75" s="63"/>
      <c r="I75" s="63"/>
      <c r="J75" s="70"/>
    </row>
    <row r="76" spans="1:10">
      <c r="A76" s="91"/>
      <c r="B76" s="63"/>
      <c r="C76" s="64"/>
      <c r="D76" s="61"/>
      <c r="E76" s="63"/>
      <c r="F76" s="63"/>
      <c r="G76" s="63"/>
      <c r="H76" s="63"/>
      <c r="I76" s="63"/>
      <c r="J76" s="70"/>
    </row>
    <row r="77" spans="1:10">
      <c r="A77" s="85" t="s">
        <v>153</v>
      </c>
      <c r="B77" s="63"/>
      <c r="C77" s="64"/>
      <c r="D77" s="94">
        <f>SUM(D78:D90)</f>
        <v>506.25454545454545</v>
      </c>
      <c r="E77" s="63"/>
      <c r="F77" s="63"/>
      <c r="G77" s="63"/>
      <c r="H77" s="63"/>
      <c r="I77" s="63"/>
      <c r="J77" s="70"/>
    </row>
    <row r="78" spans="1:10">
      <c r="A78" s="90" t="s">
        <v>52</v>
      </c>
      <c r="B78" s="63" t="s">
        <v>49</v>
      </c>
      <c r="C78" s="64"/>
      <c r="D78" s="61">
        <v>11.6</v>
      </c>
      <c r="E78" s="63"/>
      <c r="F78" s="63"/>
      <c r="G78" s="63"/>
      <c r="H78" s="63"/>
      <c r="I78" s="63"/>
      <c r="J78" s="70"/>
    </row>
    <row r="79" spans="1:10">
      <c r="A79" s="90" t="s">
        <v>75</v>
      </c>
      <c r="B79" s="63" t="s">
        <v>42</v>
      </c>
      <c r="C79" s="64">
        <v>42461</v>
      </c>
      <c r="D79" s="61">
        <v>7.5</v>
      </c>
      <c r="E79" s="63"/>
      <c r="F79" s="63"/>
      <c r="G79" s="63"/>
      <c r="H79" s="63"/>
      <c r="I79" s="63"/>
      <c r="J79" s="70"/>
    </row>
    <row r="80" spans="1:10">
      <c r="A80" s="90" t="s">
        <v>76</v>
      </c>
      <c r="B80" s="63" t="s">
        <v>77</v>
      </c>
      <c r="C80" s="64">
        <v>42491</v>
      </c>
      <c r="D80" s="61">
        <v>13</v>
      </c>
      <c r="E80" s="63"/>
      <c r="F80" s="63"/>
      <c r="G80" s="63"/>
      <c r="H80" s="63"/>
      <c r="I80" s="63"/>
      <c r="J80" s="70"/>
    </row>
    <row r="81" spans="1:10">
      <c r="A81" s="90" t="s">
        <v>164</v>
      </c>
      <c r="B81" s="63" t="s">
        <v>42</v>
      </c>
      <c r="C81" s="64">
        <v>42522</v>
      </c>
      <c r="D81" s="61">
        <v>40</v>
      </c>
      <c r="E81" s="63"/>
      <c r="F81" s="63"/>
      <c r="G81" s="63"/>
      <c r="H81" s="63"/>
      <c r="I81" s="63"/>
      <c r="J81" s="70"/>
    </row>
    <row r="82" spans="1:10">
      <c r="A82" s="90" t="s">
        <v>78</v>
      </c>
      <c r="B82" s="63" t="s">
        <v>77</v>
      </c>
      <c r="C82" s="64">
        <v>42522</v>
      </c>
      <c r="D82" s="61">
        <v>22</v>
      </c>
      <c r="E82" s="63"/>
      <c r="F82" s="63"/>
      <c r="G82" s="63"/>
      <c r="H82" s="63"/>
      <c r="I82" s="63"/>
      <c r="J82" s="70"/>
    </row>
    <row r="83" spans="1:10">
      <c r="A83" s="90" t="s">
        <v>71</v>
      </c>
      <c r="B83" s="63" t="s">
        <v>49</v>
      </c>
      <c r="C83" s="64">
        <v>42552</v>
      </c>
      <c r="D83" s="61">
        <v>55</v>
      </c>
      <c r="E83" s="63"/>
      <c r="F83" s="63"/>
      <c r="G83" s="63"/>
      <c r="H83" s="63"/>
      <c r="I83" s="63"/>
      <c r="J83" s="70"/>
    </row>
    <row r="84" spans="1:10">
      <c r="A84" s="90" t="s">
        <v>79</v>
      </c>
      <c r="B84" s="63" t="s">
        <v>77</v>
      </c>
      <c r="C84" s="64">
        <v>42644</v>
      </c>
      <c r="D84" s="61">
        <v>70</v>
      </c>
      <c r="E84" s="63"/>
      <c r="F84" s="63"/>
      <c r="G84" s="63"/>
      <c r="H84" s="63"/>
      <c r="I84" s="63"/>
      <c r="J84" s="70"/>
    </row>
    <row r="85" spans="1:10">
      <c r="A85" s="90" t="s">
        <v>80</v>
      </c>
      <c r="B85" s="63" t="s">
        <v>81</v>
      </c>
      <c r="C85" s="64">
        <v>42675</v>
      </c>
      <c r="D85" s="61">
        <v>130</v>
      </c>
      <c r="E85" s="63"/>
      <c r="F85" s="63"/>
      <c r="G85" s="63"/>
      <c r="H85" s="63"/>
      <c r="I85" s="63"/>
      <c r="J85" s="70"/>
    </row>
    <row r="86" spans="1:10">
      <c r="A86" s="90" t="s">
        <v>82</v>
      </c>
      <c r="B86" s="63" t="s">
        <v>81</v>
      </c>
      <c r="C86" s="64">
        <v>42705</v>
      </c>
      <c r="D86" s="61">
        <v>3.7</v>
      </c>
      <c r="E86" s="63"/>
      <c r="F86" s="63"/>
      <c r="G86" s="63"/>
      <c r="H86" s="63"/>
      <c r="I86" s="63"/>
      <c r="J86" s="70"/>
    </row>
    <row r="87" spans="1:10">
      <c r="A87" s="90" t="s">
        <v>70</v>
      </c>
      <c r="B87" s="63" t="s">
        <v>49</v>
      </c>
      <c r="C87" s="64">
        <v>42736</v>
      </c>
      <c r="D87" s="61">
        <v>137</v>
      </c>
      <c r="E87" s="63"/>
      <c r="F87" s="63"/>
      <c r="G87" s="63"/>
      <c r="H87" s="63"/>
      <c r="I87" s="63"/>
      <c r="J87" s="70"/>
    </row>
    <row r="88" spans="1:10">
      <c r="A88" s="90" t="s">
        <v>83</v>
      </c>
      <c r="B88" s="63" t="s">
        <v>42</v>
      </c>
      <c r="C88" s="64">
        <v>42736</v>
      </c>
      <c r="D88" s="61">
        <v>11</v>
      </c>
      <c r="E88" s="66" t="s">
        <v>84</v>
      </c>
      <c r="F88" s="66"/>
      <c r="G88" s="66"/>
      <c r="H88" s="66"/>
      <c r="I88" s="66"/>
      <c r="J88" s="72"/>
    </row>
    <row r="89" spans="1:10">
      <c r="A89" s="90" t="s">
        <v>85</v>
      </c>
      <c r="B89" s="63" t="s">
        <v>81</v>
      </c>
      <c r="C89" s="64">
        <v>42767</v>
      </c>
      <c r="D89" s="61">
        <v>5.454545454545455</v>
      </c>
      <c r="E89" s="63"/>
      <c r="F89" s="63"/>
      <c r="G89" s="63"/>
      <c r="H89" s="63"/>
      <c r="I89" s="63"/>
      <c r="J89" s="70"/>
    </row>
    <row r="90" spans="1:10">
      <c r="A90" s="91"/>
      <c r="B90" s="63"/>
      <c r="C90" s="64"/>
      <c r="D90" s="61"/>
      <c r="E90" s="63"/>
      <c r="F90" s="63"/>
      <c r="G90" s="63"/>
      <c r="H90" s="63"/>
      <c r="I90" s="63"/>
      <c r="J90" s="70"/>
    </row>
    <row r="91" spans="1:10">
      <c r="A91" s="85" t="s">
        <v>154</v>
      </c>
      <c r="B91" s="63"/>
      <c r="C91" s="64"/>
      <c r="D91" s="94">
        <f>SUM(D92:D108)</f>
        <v>1924.83</v>
      </c>
      <c r="E91" s="63"/>
      <c r="F91" s="63"/>
      <c r="G91" s="63"/>
      <c r="H91" s="63"/>
      <c r="I91" s="63"/>
      <c r="J91" s="70"/>
    </row>
    <row r="92" spans="1:10">
      <c r="A92" s="90" t="s">
        <v>89</v>
      </c>
      <c r="B92" s="63" t="s">
        <v>90</v>
      </c>
      <c r="C92" s="64">
        <v>42856</v>
      </c>
      <c r="D92" s="61">
        <v>426</v>
      </c>
      <c r="E92" s="63"/>
      <c r="F92" s="63"/>
      <c r="G92" s="63"/>
      <c r="H92" s="63"/>
      <c r="I92" s="63"/>
      <c r="J92" s="70"/>
    </row>
    <row r="93" spans="1:10">
      <c r="A93" s="90" t="s">
        <v>91</v>
      </c>
      <c r="B93" s="63" t="s">
        <v>90</v>
      </c>
      <c r="C93" s="64">
        <v>42856</v>
      </c>
      <c r="D93" s="61">
        <v>80</v>
      </c>
      <c r="E93" s="63"/>
      <c r="F93" s="63"/>
      <c r="G93" s="63"/>
      <c r="H93" s="63"/>
      <c r="I93" s="63"/>
      <c r="J93" s="70"/>
    </row>
    <row r="94" spans="1:10">
      <c r="A94" s="90" t="s">
        <v>86</v>
      </c>
      <c r="B94" s="63" t="s">
        <v>81</v>
      </c>
      <c r="C94" s="64">
        <v>42856</v>
      </c>
      <c r="D94" s="61">
        <v>99</v>
      </c>
      <c r="E94" s="66" t="s">
        <v>87</v>
      </c>
      <c r="F94" s="66"/>
      <c r="G94" s="66"/>
      <c r="H94" s="66"/>
      <c r="I94" s="66"/>
      <c r="J94" s="72"/>
    </row>
    <row r="95" spans="1:10">
      <c r="A95" s="90" t="s">
        <v>88</v>
      </c>
      <c r="B95" s="63" t="s">
        <v>81</v>
      </c>
      <c r="C95" s="64">
        <v>42856</v>
      </c>
      <c r="D95" s="61">
        <v>1.5899999999999999</v>
      </c>
      <c r="E95" s="63"/>
      <c r="F95" s="63"/>
      <c r="G95" s="63"/>
      <c r="H95" s="63"/>
      <c r="I95" s="63"/>
      <c r="J95" s="70"/>
    </row>
    <row r="96" spans="1:10">
      <c r="A96" s="90" t="s">
        <v>76</v>
      </c>
      <c r="B96" s="63" t="s">
        <v>77</v>
      </c>
      <c r="C96" s="64" t="s">
        <v>166</v>
      </c>
      <c r="D96" s="61">
        <v>9.3000000000000007</v>
      </c>
      <c r="E96" s="63"/>
      <c r="F96" s="63"/>
      <c r="G96" s="63"/>
      <c r="H96" s="63"/>
      <c r="I96" s="63"/>
      <c r="J96" s="70"/>
    </row>
    <row r="97" spans="1:10">
      <c r="A97" s="90" t="s">
        <v>164</v>
      </c>
      <c r="B97" s="63" t="s">
        <v>42</v>
      </c>
      <c r="C97" s="64">
        <v>42887</v>
      </c>
      <c r="D97" s="61">
        <v>53</v>
      </c>
      <c r="E97" s="63"/>
      <c r="F97" s="63"/>
      <c r="G97" s="65"/>
      <c r="H97" s="63"/>
      <c r="I97" s="63"/>
      <c r="J97" s="70"/>
    </row>
    <row r="98" spans="1:10">
      <c r="A98" s="90" t="s">
        <v>89</v>
      </c>
      <c r="B98" s="63" t="s">
        <v>90</v>
      </c>
      <c r="C98" s="64">
        <v>42887</v>
      </c>
      <c r="D98" s="61">
        <v>47</v>
      </c>
      <c r="E98" s="63"/>
      <c r="F98" s="63"/>
      <c r="G98" s="63"/>
      <c r="H98" s="63"/>
      <c r="I98" s="63"/>
      <c r="J98" s="70"/>
    </row>
    <row r="99" spans="1:10">
      <c r="A99" s="90" t="s">
        <v>164</v>
      </c>
      <c r="B99" s="63" t="s">
        <v>42</v>
      </c>
      <c r="C99" s="64">
        <v>42917</v>
      </c>
      <c r="D99" s="61">
        <v>83</v>
      </c>
      <c r="E99" s="63"/>
      <c r="F99" s="63"/>
      <c r="G99" s="63"/>
      <c r="H99" s="63"/>
      <c r="I99" s="63"/>
      <c r="J99" s="70"/>
    </row>
    <row r="100" spans="1:10">
      <c r="A100" s="90" t="s">
        <v>70</v>
      </c>
      <c r="B100" s="63" t="s">
        <v>49</v>
      </c>
      <c r="C100" s="64">
        <v>43009</v>
      </c>
      <c r="D100" s="61">
        <v>100</v>
      </c>
      <c r="F100" s="63"/>
      <c r="G100" s="63"/>
      <c r="H100" s="63"/>
      <c r="I100" s="63"/>
      <c r="J100" s="70"/>
    </row>
    <row r="101" spans="1:10">
      <c r="A101" s="90" t="s">
        <v>93</v>
      </c>
      <c r="B101" s="63" t="s">
        <v>49</v>
      </c>
      <c r="C101" s="64">
        <v>43040</v>
      </c>
      <c r="D101" s="61">
        <v>41</v>
      </c>
      <c r="E101" s="63"/>
      <c r="F101" s="63"/>
      <c r="G101" s="63"/>
      <c r="H101" s="63"/>
      <c r="I101" s="63"/>
      <c r="J101" s="70"/>
    </row>
    <row r="102" spans="1:10">
      <c r="A102" s="90" t="s">
        <v>92</v>
      </c>
      <c r="B102" s="63" t="s">
        <v>81</v>
      </c>
      <c r="C102" s="64">
        <v>43040</v>
      </c>
      <c r="D102" s="61">
        <v>100</v>
      </c>
      <c r="E102" s="63"/>
      <c r="F102" s="63"/>
      <c r="G102" s="63"/>
      <c r="H102" s="63"/>
      <c r="I102" s="63"/>
      <c r="J102" s="70"/>
    </row>
    <row r="103" spans="1:10">
      <c r="A103" s="90" t="s">
        <v>164</v>
      </c>
      <c r="B103" s="63" t="s">
        <v>42</v>
      </c>
      <c r="C103" s="64">
        <v>43070</v>
      </c>
      <c r="D103" s="61">
        <v>50</v>
      </c>
      <c r="E103" s="63"/>
      <c r="F103" s="63"/>
      <c r="G103" s="63"/>
      <c r="H103" s="63"/>
      <c r="I103" s="63"/>
      <c r="J103" s="70"/>
    </row>
    <row r="104" spans="1:10">
      <c r="A104" s="90" t="s">
        <v>85</v>
      </c>
      <c r="B104" s="63" t="s">
        <v>81</v>
      </c>
      <c r="C104" s="64">
        <v>43070</v>
      </c>
      <c r="D104" s="61">
        <v>5</v>
      </c>
      <c r="E104" s="63"/>
      <c r="F104" s="63"/>
      <c r="G104" s="63"/>
      <c r="H104" s="63"/>
      <c r="I104" s="63"/>
      <c r="J104" s="70"/>
    </row>
    <row r="105" spans="1:10">
      <c r="A105" s="90" t="s">
        <v>91</v>
      </c>
      <c r="B105" s="63" t="s">
        <v>90</v>
      </c>
      <c r="C105" s="64">
        <v>43132</v>
      </c>
      <c r="D105" s="61">
        <v>41</v>
      </c>
      <c r="E105" s="63"/>
      <c r="F105" s="63"/>
      <c r="G105" s="63"/>
      <c r="H105" s="63"/>
      <c r="I105" s="63"/>
      <c r="J105" s="70"/>
    </row>
    <row r="106" spans="1:10">
      <c r="A106" s="90" t="s">
        <v>94</v>
      </c>
      <c r="B106" s="63" t="s">
        <v>42</v>
      </c>
      <c r="C106" s="64">
        <v>43132</v>
      </c>
      <c r="D106" s="61">
        <v>11.2</v>
      </c>
      <c r="E106" s="63"/>
      <c r="F106" s="63"/>
      <c r="G106" s="63"/>
      <c r="H106" s="63"/>
      <c r="I106" s="63"/>
      <c r="J106" s="70"/>
    </row>
    <row r="107" spans="1:10">
      <c r="A107" s="90" t="s">
        <v>89</v>
      </c>
      <c r="B107" s="63" t="s">
        <v>90</v>
      </c>
      <c r="C107" s="64">
        <v>43160</v>
      </c>
      <c r="D107" s="61">
        <v>777.74</v>
      </c>
      <c r="E107" s="63"/>
      <c r="F107" s="63"/>
      <c r="G107" s="63"/>
      <c r="H107" s="63"/>
      <c r="I107" s="63"/>
      <c r="J107" s="70"/>
    </row>
    <row r="108" spans="1:10">
      <c r="A108" s="91"/>
      <c r="B108" s="63"/>
      <c r="C108" s="64"/>
      <c r="D108" s="61"/>
      <c r="E108" s="63"/>
      <c r="F108" s="63"/>
      <c r="G108" s="63"/>
      <c r="H108" s="63"/>
      <c r="I108" s="63"/>
      <c r="J108" s="70"/>
    </row>
    <row r="109" spans="1:10">
      <c r="A109" s="85" t="s">
        <v>155</v>
      </c>
      <c r="B109" s="63"/>
      <c r="C109" s="64"/>
      <c r="D109" s="94">
        <f>SUM(D110:D125)</f>
        <v>3073.5</v>
      </c>
      <c r="E109" s="63"/>
      <c r="F109" s="63"/>
      <c r="G109" s="63"/>
      <c r="H109" s="63"/>
      <c r="I109" s="63"/>
      <c r="J109" s="70"/>
    </row>
    <row r="110" spans="1:10">
      <c r="A110" s="90" t="s">
        <v>64</v>
      </c>
      <c r="B110" s="63" t="s">
        <v>49</v>
      </c>
      <c r="C110" s="64">
        <v>43191</v>
      </c>
      <c r="D110" s="61">
        <v>190</v>
      </c>
      <c r="E110" s="63"/>
      <c r="F110" s="63"/>
      <c r="G110" s="63"/>
      <c r="H110" s="63"/>
      <c r="I110" s="63"/>
      <c r="J110" s="70"/>
    </row>
    <row r="111" spans="1:10">
      <c r="A111" s="90" t="s">
        <v>97</v>
      </c>
      <c r="B111" s="63" t="s">
        <v>49</v>
      </c>
      <c r="C111" s="64">
        <v>43221</v>
      </c>
      <c r="D111" s="61">
        <v>89</v>
      </c>
      <c r="E111" s="63"/>
      <c r="F111" s="63"/>
      <c r="G111" s="63"/>
      <c r="H111" s="63"/>
      <c r="I111" s="63"/>
      <c r="J111" s="70"/>
    </row>
    <row r="112" spans="1:10">
      <c r="A112" s="90" t="s">
        <v>95</v>
      </c>
      <c r="B112" s="63" t="s">
        <v>42</v>
      </c>
      <c r="C112" s="64">
        <v>43221</v>
      </c>
      <c r="D112" s="61">
        <v>35</v>
      </c>
      <c r="E112" s="63"/>
      <c r="F112" s="63"/>
      <c r="G112" s="63"/>
      <c r="H112" s="63"/>
      <c r="I112" s="63"/>
      <c r="J112" s="70"/>
    </row>
    <row r="113" spans="1:10">
      <c r="A113" s="90" t="s">
        <v>70</v>
      </c>
      <c r="B113" s="63" t="s">
        <v>49</v>
      </c>
      <c r="C113" s="64">
        <v>43252</v>
      </c>
      <c r="D113" s="61">
        <v>150</v>
      </c>
      <c r="E113" s="63"/>
      <c r="F113" s="63"/>
      <c r="G113" s="63"/>
      <c r="H113" s="63"/>
      <c r="I113" s="63"/>
      <c r="J113" s="70"/>
    </row>
    <row r="114" spans="1:10">
      <c r="A114" s="90" t="s">
        <v>91</v>
      </c>
      <c r="B114" s="63" t="s">
        <v>90</v>
      </c>
      <c r="C114" s="64">
        <v>43252</v>
      </c>
      <c r="D114" s="61">
        <v>79</v>
      </c>
      <c r="E114" s="63"/>
      <c r="F114" s="63"/>
      <c r="G114" s="63"/>
      <c r="H114" s="63"/>
      <c r="I114" s="63"/>
      <c r="J114" s="70"/>
    </row>
    <row r="115" spans="1:10">
      <c r="A115" s="90" t="s">
        <v>88</v>
      </c>
      <c r="B115" s="63" t="s">
        <v>81</v>
      </c>
      <c r="C115" s="64">
        <v>43282</v>
      </c>
      <c r="D115" s="61">
        <v>11.5</v>
      </c>
      <c r="E115" s="63"/>
      <c r="F115" s="63"/>
      <c r="G115" s="63"/>
      <c r="H115" s="63"/>
      <c r="I115" s="63"/>
      <c r="J115" s="70"/>
    </row>
    <row r="116" spans="1:10">
      <c r="A116" s="90" t="s">
        <v>72</v>
      </c>
      <c r="B116" s="63" t="s">
        <v>49</v>
      </c>
      <c r="C116" s="64">
        <v>43313</v>
      </c>
      <c r="D116" s="61">
        <v>189</v>
      </c>
      <c r="E116" s="63"/>
      <c r="F116" s="63"/>
      <c r="G116" s="63"/>
      <c r="H116" s="63"/>
      <c r="I116" s="63"/>
      <c r="J116" s="70"/>
    </row>
    <row r="117" spans="1:10">
      <c r="A117" s="90" t="s">
        <v>98</v>
      </c>
      <c r="B117" s="63" t="s">
        <v>81</v>
      </c>
      <c r="C117" s="64">
        <v>43313</v>
      </c>
      <c r="D117" s="61">
        <v>60</v>
      </c>
      <c r="E117" s="63"/>
      <c r="F117" s="63"/>
      <c r="G117" s="63"/>
      <c r="H117" s="63"/>
      <c r="I117" s="63"/>
      <c r="J117" s="70"/>
    </row>
    <row r="118" spans="1:10">
      <c r="A118" s="90" t="s">
        <v>99</v>
      </c>
      <c r="B118" s="63" t="s">
        <v>77</v>
      </c>
      <c r="C118" s="64">
        <v>43344</v>
      </c>
      <c r="D118" s="61"/>
      <c r="E118" s="63" t="s">
        <v>100</v>
      </c>
      <c r="F118" s="63"/>
      <c r="G118" s="63"/>
      <c r="H118" s="63"/>
      <c r="I118" s="63"/>
      <c r="J118" s="70"/>
    </row>
    <row r="119" spans="1:10">
      <c r="A119" s="90" t="s">
        <v>101</v>
      </c>
      <c r="B119" s="63" t="s">
        <v>49</v>
      </c>
      <c r="C119" s="64">
        <v>43435</v>
      </c>
      <c r="D119" s="61">
        <v>36</v>
      </c>
      <c r="E119" s="63"/>
      <c r="F119" s="63"/>
      <c r="G119" s="63"/>
      <c r="H119" s="63"/>
      <c r="I119" s="63"/>
      <c r="J119" s="70"/>
    </row>
    <row r="120" spans="1:10">
      <c r="A120" s="90" t="s">
        <v>102</v>
      </c>
      <c r="B120" s="63" t="s">
        <v>77</v>
      </c>
      <c r="C120" s="64">
        <v>43435</v>
      </c>
      <c r="D120" s="61">
        <v>383</v>
      </c>
      <c r="E120" s="63"/>
      <c r="F120" s="63"/>
      <c r="G120" s="63"/>
      <c r="H120" s="63"/>
      <c r="I120" s="63"/>
      <c r="J120" s="70"/>
    </row>
    <row r="121" spans="1:10">
      <c r="A121" s="90" t="s">
        <v>103</v>
      </c>
      <c r="B121" s="63" t="s">
        <v>42</v>
      </c>
      <c r="C121" s="64">
        <v>43435</v>
      </c>
      <c r="D121" s="61">
        <v>8</v>
      </c>
      <c r="E121" s="63"/>
      <c r="F121" s="63"/>
      <c r="G121" s="63"/>
      <c r="H121" s="63"/>
      <c r="I121" s="63"/>
      <c r="J121" s="70"/>
    </row>
    <row r="122" spans="1:10">
      <c r="A122" s="90" t="s">
        <v>61</v>
      </c>
      <c r="B122" s="63" t="s">
        <v>49</v>
      </c>
      <c r="C122" s="64">
        <v>43466</v>
      </c>
      <c r="D122" s="61">
        <v>1160</v>
      </c>
      <c r="E122" s="63"/>
      <c r="F122" s="63"/>
      <c r="G122" s="63"/>
      <c r="H122" s="63"/>
      <c r="I122" s="63"/>
      <c r="J122" s="70"/>
    </row>
    <row r="123" spans="1:10">
      <c r="A123" s="90" t="s">
        <v>91</v>
      </c>
      <c r="B123" s="63" t="s">
        <v>90</v>
      </c>
      <c r="C123" s="64">
        <v>43466</v>
      </c>
      <c r="D123" s="61">
        <v>637</v>
      </c>
      <c r="E123" s="63"/>
      <c r="F123" s="63"/>
      <c r="G123" s="63"/>
      <c r="H123" s="63"/>
      <c r="I123" s="63"/>
      <c r="J123" s="70"/>
    </row>
    <row r="124" spans="1:10">
      <c r="A124" s="90" t="s">
        <v>53</v>
      </c>
      <c r="B124" s="63" t="s">
        <v>49</v>
      </c>
      <c r="C124" s="64">
        <v>43525</v>
      </c>
      <c r="D124" s="61">
        <v>46</v>
      </c>
      <c r="E124" s="63"/>
      <c r="F124" s="63"/>
      <c r="G124" s="63"/>
      <c r="H124" s="63"/>
      <c r="I124" s="63"/>
      <c r="J124" s="70"/>
    </row>
    <row r="125" spans="1:10">
      <c r="A125" s="91"/>
      <c r="B125" s="63"/>
      <c r="C125" s="64"/>
      <c r="D125" s="61"/>
      <c r="E125" s="63"/>
      <c r="F125" s="63"/>
      <c r="G125" s="63"/>
      <c r="H125" s="63"/>
      <c r="I125" s="63"/>
      <c r="J125" s="70"/>
    </row>
    <row r="126" spans="1:10">
      <c r="A126" s="85" t="s">
        <v>156</v>
      </c>
      <c r="B126" s="63"/>
      <c r="C126" s="64"/>
      <c r="D126" s="94">
        <f>SUM(D127:D143)</f>
        <v>1221.2920502092049</v>
      </c>
      <c r="E126" s="63"/>
      <c r="F126" s="63"/>
      <c r="G126" s="63"/>
      <c r="H126" s="63"/>
      <c r="I126" s="63"/>
      <c r="J126" s="70"/>
    </row>
    <row r="127" spans="1:10">
      <c r="A127" s="90" t="s">
        <v>164</v>
      </c>
      <c r="B127" s="63" t="s">
        <v>42</v>
      </c>
      <c r="C127" s="64">
        <v>43574</v>
      </c>
      <c r="D127" s="61">
        <v>194</v>
      </c>
      <c r="E127" s="63" t="s">
        <v>43</v>
      </c>
      <c r="F127" s="63"/>
      <c r="G127" s="63"/>
      <c r="H127" s="63"/>
      <c r="I127" s="63"/>
      <c r="J127" s="70"/>
    </row>
    <row r="128" spans="1:10">
      <c r="A128" s="90" t="s">
        <v>63</v>
      </c>
      <c r="B128" s="63" t="s">
        <v>62</v>
      </c>
      <c r="C128" s="64">
        <v>43556</v>
      </c>
      <c r="D128" s="61"/>
      <c r="E128" s="63"/>
      <c r="F128" s="63"/>
      <c r="G128" s="63"/>
      <c r="H128" s="63"/>
      <c r="I128" s="63"/>
      <c r="J128" s="70"/>
    </row>
    <row r="129" spans="1:10">
      <c r="A129" s="90" t="s">
        <v>79</v>
      </c>
      <c r="B129" s="63" t="s">
        <v>77</v>
      </c>
      <c r="C129" s="64">
        <v>43556</v>
      </c>
      <c r="D129" s="61">
        <v>10</v>
      </c>
      <c r="E129" s="63"/>
      <c r="F129" s="63"/>
      <c r="G129" s="63"/>
      <c r="H129" s="63"/>
      <c r="I129" s="63"/>
      <c r="J129" s="70"/>
    </row>
    <row r="130" spans="1:10">
      <c r="A130" s="90" t="s">
        <v>107</v>
      </c>
      <c r="B130" s="63" t="s">
        <v>108</v>
      </c>
      <c r="C130" s="64">
        <v>43617</v>
      </c>
      <c r="D130" s="61">
        <v>2.0920502092050208</v>
      </c>
      <c r="E130" s="63"/>
      <c r="F130" s="63"/>
      <c r="G130" s="63"/>
      <c r="H130" s="63"/>
      <c r="I130" s="63"/>
      <c r="J130" s="70"/>
    </row>
    <row r="131" spans="1:10">
      <c r="A131" s="90" t="s">
        <v>92</v>
      </c>
      <c r="B131" s="63" t="s">
        <v>81</v>
      </c>
      <c r="C131" s="64">
        <v>43647</v>
      </c>
      <c r="D131" s="61">
        <v>13.5</v>
      </c>
      <c r="E131" s="63"/>
      <c r="F131" s="63"/>
      <c r="G131" s="63"/>
      <c r="H131" s="63"/>
      <c r="I131" s="63"/>
      <c r="J131" s="70"/>
    </row>
    <row r="132" spans="1:10">
      <c r="A132" s="90" t="s">
        <v>105</v>
      </c>
      <c r="B132" s="63" t="s">
        <v>81</v>
      </c>
      <c r="C132" s="64">
        <v>43647</v>
      </c>
      <c r="D132" s="61">
        <v>70</v>
      </c>
      <c r="E132" s="63"/>
      <c r="F132" s="63"/>
      <c r="G132" s="63"/>
      <c r="H132" s="63"/>
      <c r="I132" s="63"/>
      <c r="J132" s="70"/>
    </row>
    <row r="133" spans="1:10">
      <c r="A133" s="90" t="s">
        <v>109</v>
      </c>
      <c r="B133" s="63" t="s">
        <v>81</v>
      </c>
      <c r="C133" s="64">
        <v>43647</v>
      </c>
      <c r="D133" s="61">
        <v>45</v>
      </c>
      <c r="E133" s="63"/>
      <c r="F133" s="63"/>
      <c r="G133" s="63"/>
      <c r="H133" s="63"/>
      <c r="I133" s="63"/>
      <c r="J133" s="70"/>
    </row>
    <row r="134" spans="1:10">
      <c r="A134" s="90" t="s">
        <v>76</v>
      </c>
      <c r="B134" s="63" t="s">
        <v>77</v>
      </c>
      <c r="C134" s="64">
        <v>43665</v>
      </c>
      <c r="D134" s="61">
        <v>25</v>
      </c>
      <c r="E134" s="63"/>
      <c r="F134" s="63"/>
      <c r="G134" s="63"/>
      <c r="H134" s="63"/>
      <c r="I134" s="63"/>
      <c r="J134" s="70"/>
    </row>
    <row r="135" spans="1:10">
      <c r="A135" s="90" t="s">
        <v>110</v>
      </c>
      <c r="B135" s="63" t="s">
        <v>42</v>
      </c>
      <c r="C135" s="64">
        <v>43678</v>
      </c>
      <c r="D135" s="61">
        <v>79.7</v>
      </c>
      <c r="E135" s="63"/>
      <c r="F135" s="63"/>
      <c r="G135" s="63"/>
      <c r="H135" s="63"/>
      <c r="I135" s="63"/>
      <c r="J135" s="70"/>
    </row>
    <row r="136" spans="1:10">
      <c r="A136" s="90" t="s">
        <v>112</v>
      </c>
      <c r="B136" s="63" t="s">
        <v>42</v>
      </c>
      <c r="C136" s="64">
        <v>43739</v>
      </c>
      <c r="D136" s="61">
        <v>30</v>
      </c>
      <c r="E136" s="63"/>
      <c r="F136" s="63"/>
      <c r="G136" s="63"/>
      <c r="H136" s="63"/>
      <c r="I136" s="63"/>
      <c r="J136" s="70"/>
    </row>
    <row r="137" spans="1:10">
      <c r="A137" s="90" t="s">
        <v>58</v>
      </c>
      <c r="B137" s="63" t="s">
        <v>41</v>
      </c>
      <c r="C137" s="64">
        <v>43739</v>
      </c>
      <c r="D137" s="61">
        <v>1</v>
      </c>
      <c r="E137" s="63" t="s">
        <v>59</v>
      </c>
      <c r="F137" s="63"/>
      <c r="G137" s="63"/>
      <c r="H137" s="63"/>
      <c r="I137" s="63"/>
      <c r="J137" s="70"/>
    </row>
    <row r="138" spans="1:10">
      <c r="A138" s="90" t="s">
        <v>97</v>
      </c>
      <c r="B138" s="63" t="s">
        <v>49</v>
      </c>
      <c r="C138" s="64">
        <v>43800</v>
      </c>
      <c r="D138" s="61">
        <v>320</v>
      </c>
      <c r="E138" s="63"/>
      <c r="F138" s="63"/>
      <c r="G138" s="63"/>
      <c r="H138" s="63"/>
      <c r="I138" s="63"/>
      <c r="J138" s="70"/>
    </row>
    <row r="139" spans="1:10">
      <c r="A139" s="90" t="s">
        <v>88</v>
      </c>
      <c r="B139" s="63" t="s">
        <v>81</v>
      </c>
      <c r="C139" s="64">
        <v>43800</v>
      </c>
      <c r="D139" s="61">
        <v>163</v>
      </c>
      <c r="E139" s="63"/>
      <c r="F139" s="63"/>
      <c r="G139" s="63"/>
      <c r="H139" s="63"/>
      <c r="I139" s="63"/>
      <c r="J139" s="70"/>
    </row>
    <row r="140" spans="1:10">
      <c r="A140" s="90" t="s">
        <v>106</v>
      </c>
      <c r="B140" s="63" t="s">
        <v>81</v>
      </c>
      <c r="C140" s="64">
        <v>43800</v>
      </c>
      <c r="D140" s="61">
        <v>134</v>
      </c>
      <c r="E140" s="63"/>
      <c r="F140" s="63"/>
      <c r="G140" s="63"/>
      <c r="H140" s="63"/>
      <c r="I140" s="63"/>
      <c r="J140" s="70"/>
    </row>
    <row r="141" spans="1:10">
      <c r="A141" s="90" t="s">
        <v>91</v>
      </c>
      <c r="B141" s="63" t="s">
        <v>90</v>
      </c>
      <c r="C141" s="64">
        <v>43862</v>
      </c>
      <c r="D141" s="61">
        <v>100</v>
      </c>
      <c r="E141" s="63"/>
      <c r="F141" s="63"/>
      <c r="G141" s="63"/>
      <c r="H141" s="63"/>
      <c r="I141" s="63"/>
      <c r="J141" s="70"/>
    </row>
    <row r="142" spans="1:10">
      <c r="A142" s="90" t="s">
        <v>79</v>
      </c>
      <c r="B142" s="63" t="s">
        <v>77</v>
      </c>
      <c r="C142" s="64">
        <v>43891</v>
      </c>
      <c r="D142" s="61">
        <v>34</v>
      </c>
      <c r="E142" s="63"/>
      <c r="F142" s="63"/>
      <c r="G142" s="63"/>
      <c r="H142" s="63"/>
      <c r="I142" s="63"/>
      <c r="J142" s="70"/>
    </row>
    <row r="143" spans="1:10">
      <c r="A143" s="91"/>
      <c r="B143" s="63"/>
      <c r="C143" s="64"/>
      <c r="D143" s="61"/>
      <c r="E143" s="63"/>
      <c r="F143" s="63"/>
      <c r="G143" s="63"/>
      <c r="H143" s="63"/>
      <c r="I143" s="63"/>
      <c r="J143" s="70"/>
    </row>
    <row r="144" spans="1:10">
      <c r="A144" s="85" t="s">
        <v>157</v>
      </c>
      <c r="B144" s="63"/>
      <c r="C144" s="64"/>
      <c r="D144" s="94">
        <f>SUM(D145:D161)</f>
        <v>3130.8911424290127</v>
      </c>
      <c r="E144" s="63"/>
      <c r="F144" s="63"/>
      <c r="G144" s="63"/>
      <c r="H144" s="63"/>
      <c r="I144" s="63"/>
      <c r="J144" s="70"/>
    </row>
    <row r="145" spans="1:10">
      <c r="A145" s="90" t="s">
        <v>65</v>
      </c>
      <c r="B145" s="63" t="s">
        <v>49</v>
      </c>
      <c r="C145" s="64">
        <v>43922</v>
      </c>
      <c r="D145" s="61">
        <v>75</v>
      </c>
      <c r="E145" s="63" t="s">
        <v>66</v>
      </c>
      <c r="F145" s="63"/>
      <c r="G145" s="63"/>
      <c r="H145" s="63"/>
      <c r="I145" s="63"/>
      <c r="J145" s="70"/>
    </row>
    <row r="146" spans="1:10">
      <c r="A146" s="90" t="s">
        <v>114</v>
      </c>
      <c r="B146" s="63" t="s">
        <v>108</v>
      </c>
      <c r="C146" s="64">
        <v>43952</v>
      </c>
      <c r="D146" s="61">
        <v>5.5798589411659671</v>
      </c>
      <c r="E146" s="63"/>
      <c r="F146" s="63"/>
      <c r="G146" s="63"/>
      <c r="H146" s="63"/>
      <c r="I146" s="63"/>
      <c r="J146" s="70"/>
    </row>
    <row r="147" spans="1:10">
      <c r="A147" s="90" t="s">
        <v>35</v>
      </c>
      <c r="B147" s="63" t="s">
        <v>215</v>
      </c>
      <c r="C147" s="64">
        <v>44075</v>
      </c>
      <c r="D147" s="61">
        <v>25</v>
      </c>
      <c r="E147" s="63"/>
      <c r="F147" s="63"/>
      <c r="G147" s="63"/>
      <c r="H147" s="63"/>
      <c r="I147" s="63"/>
      <c r="J147" s="70"/>
    </row>
    <row r="148" spans="1:10">
      <c r="A148" s="90" t="s">
        <v>54</v>
      </c>
      <c r="B148" s="63" t="s">
        <v>49</v>
      </c>
      <c r="C148" s="64">
        <v>44105</v>
      </c>
      <c r="D148" s="61">
        <v>260</v>
      </c>
      <c r="E148" s="63"/>
      <c r="F148" s="63"/>
      <c r="G148" s="63"/>
      <c r="H148" s="63"/>
      <c r="I148" s="63"/>
      <c r="J148" s="70"/>
    </row>
    <row r="149" spans="1:10">
      <c r="A149" s="90" t="s">
        <v>73</v>
      </c>
      <c r="B149" s="63" t="s">
        <v>49</v>
      </c>
      <c r="C149" s="64">
        <v>44013</v>
      </c>
      <c r="D149" s="61">
        <v>100</v>
      </c>
      <c r="E149" s="63" t="s">
        <v>74</v>
      </c>
      <c r="F149" s="63"/>
      <c r="G149" s="63"/>
      <c r="H149" s="63"/>
      <c r="I149" s="63"/>
      <c r="J149" s="70"/>
    </row>
    <row r="150" spans="1:10">
      <c r="A150" s="90" t="s">
        <v>92</v>
      </c>
      <c r="B150" s="63" t="s">
        <v>81</v>
      </c>
      <c r="C150" s="64">
        <v>44044</v>
      </c>
      <c r="D150" s="61">
        <v>52.5</v>
      </c>
      <c r="E150" s="63"/>
      <c r="F150" s="63"/>
      <c r="G150" s="63"/>
      <c r="H150" s="63"/>
      <c r="I150" s="63"/>
      <c r="J150" s="70"/>
    </row>
    <row r="151" spans="1:10">
      <c r="A151" s="90" t="s">
        <v>115</v>
      </c>
      <c r="B151" s="63" t="s">
        <v>77</v>
      </c>
      <c r="C151" s="64">
        <v>44075</v>
      </c>
      <c r="D151" s="61">
        <v>59.9</v>
      </c>
      <c r="E151" s="63"/>
      <c r="F151" s="63"/>
      <c r="G151" s="63"/>
      <c r="H151" s="63"/>
      <c r="I151" s="63"/>
      <c r="J151" s="70"/>
    </row>
    <row r="152" spans="1:10">
      <c r="A152" s="90" t="s">
        <v>116</v>
      </c>
      <c r="B152" s="63" t="s">
        <v>42</v>
      </c>
      <c r="C152" s="64">
        <v>44075</v>
      </c>
      <c r="D152" s="61"/>
      <c r="E152" s="63" t="s">
        <v>117</v>
      </c>
      <c r="F152" s="63"/>
      <c r="G152" s="63"/>
      <c r="H152" s="63"/>
      <c r="I152" s="63"/>
      <c r="J152" s="70"/>
    </row>
    <row r="153" spans="1:10">
      <c r="A153" s="90" t="s">
        <v>95</v>
      </c>
      <c r="B153" s="63" t="s">
        <v>42</v>
      </c>
      <c r="C153" s="64">
        <v>44105</v>
      </c>
      <c r="D153" s="61"/>
      <c r="E153" s="63" t="s">
        <v>96</v>
      </c>
      <c r="F153" s="63"/>
      <c r="G153" s="63"/>
      <c r="H153" s="63"/>
      <c r="I153" s="63"/>
      <c r="J153" s="70"/>
    </row>
    <row r="154" spans="1:10">
      <c r="A154" s="90" t="s">
        <v>118</v>
      </c>
      <c r="B154" s="63" t="s">
        <v>42</v>
      </c>
      <c r="C154" s="64">
        <v>44105</v>
      </c>
      <c r="D154" s="61"/>
      <c r="E154" s="63" t="s">
        <v>119</v>
      </c>
      <c r="F154" s="63"/>
      <c r="G154" s="63"/>
      <c r="H154" s="63"/>
      <c r="I154" s="63"/>
      <c r="J154" s="70"/>
    </row>
    <row r="155" spans="1:10">
      <c r="A155" s="90" t="s">
        <v>120</v>
      </c>
      <c r="B155" s="63" t="s">
        <v>108</v>
      </c>
      <c r="C155" s="64">
        <v>44136</v>
      </c>
      <c r="D155" s="61">
        <v>2.9112834878470086</v>
      </c>
      <c r="E155" s="63"/>
      <c r="F155" s="63"/>
      <c r="G155" s="63"/>
      <c r="H155" s="63"/>
      <c r="I155" s="63"/>
      <c r="J155" s="70"/>
    </row>
    <row r="156" spans="1:10">
      <c r="A156" s="90" t="s">
        <v>121</v>
      </c>
      <c r="B156" s="63" t="s">
        <v>81</v>
      </c>
      <c r="C156" s="64">
        <v>44166</v>
      </c>
      <c r="D156" s="61"/>
      <c r="E156" s="63" t="s">
        <v>122</v>
      </c>
      <c r="F156" s="63"/>
      <c r="G156" s="63"/>
      <c r="H156" s="63"/>
      <c r="I156" s="63"/>
      <c r="J156" s="70"/>
    </row>
    <row r="157" spans="1:10">
      <c r="A157" s="90" t="s">
        <v>125</v>
      </c>
      <c r="B157" s="63" t="s">
        <v>90</v>
      </c>
      <c r="C157" s="64">
        <v>44197</v>
      </c>
      <c r="D157" s="61"/>
      <c r="E157" s="63" t="s">
        <v>126</v>
      </c>
      <c r="F157" s="63"/>
      <c r="G157" s="63"/>
      <c r="H157" s="63"/>
      <c r="I157" s="63"/>
      <c r="J157" s="70"/>
    </row>
    <row r="158" spans="1:10">
      <c r="A158" s="90" t="s">
        <v>123</v>
      </c>
      <c r="B158" s="63" t="s">
        <v>42</v>
      </c>
      <c r="C158" s="64">
        <v>44197</v>
      </c>
      <c r="D158" s="61"/>
      <c r="E158" s="63" t="s">
        <v>124</v>
      </c>
      <c r="F158" s="63"/>
      <c r="G158" s="63"/>
      <c r="H158" s="63"/>
      <c r="I158" s="63"/>
      <c r="J158" s="70"/>
    </row>
    <row r="159" spans="1:10">
      <c r="A159" s="90" t="s">
        <v>89</v>
      </c>
      <c r="B159" s="63" t="s">
        <v>90</v>
      </c>
      <c r="C159" s="64">
        <v>44256</v>
      </c>
      <c r="D159" s="61">
        <v>2550</v>
      </c>
      <c r="E159" s="63"/>
      <c r="F159" s="63"/>
      <c r="G159" s="63"/>
      <c r="H159" s="63"/>
      <c r="I159" s="63"/>
      <c r="J159" s="70"/>
    </row>
    <row r="160" spans="1:10">
      <c r="A160" s="90" t="s">
        <v>127</v>
      </c>
      <c r="B160" s="63" t="s">
        <v>81</v>
      </c>
      <c r="C160" s="64">
        <v>44256</v>
      </c>
      <c r="D160" s="61"/>
      <c r="E160" s="63" t="s">
        <v>128</v>
      </c>
      <c r="F160" s="63"/>
      <c r="G160" s="63"/>
      <c r="H160" s="63"/>
      <c r="I160" s="63"/>
      <c r="J160" s="70"/>
    </row>
    <row r="161" spans="1:10">
      <c r="A161" s="90"/>
      <c r="B161" s="63"/>
      <c r="C161" s="64"/>
      <c r="D161" s="61"/>
      <c r="E161" s="63"/>
      <c r="F161" s="63"/>
      <c r="G161" s="63"/>
      <c r="H161" s="63"/>
      <c r="I161" s="63"/>
      <c r="J161" s="70"/>
    </row>
    <row r="162" spans="1:10">
      <c r="A162" s="85" t="s">
        <v>158</v>
      </c>
      <c r="B162" s="67"/>
      <c r="C162" s="64"/>
      <c r="D162" s="94">
        <f>SUM(D163:D174)</f>
        <v>2300</v>
      </c>
      <c r="E162" s="67"/>
      <c r="F162" s="67"/>
      <c r="G162" s="67"/>
      <c r="H162" s="67"/>
      <c r="I162" s="67"/>
      <c r="J162" s="69"/>
    </row>
    <row r="163" spans="1:10">
      <c r="A163" s="90" t="s">
        <v>129</v>
      </c>
      <c r="B163" s="63" t="s">
        <v>90</v>
      </c>
      <c r="C163" s="64">
        <v>44287</v>
      </c>
      <c r="D163" s="61"/>
      <c r="E163" s="63" t="s">
        <v>130</v>
      </c>
      <c r="F163" s="63"/>
      <c r="G163" s="63"/>
      <c r="H163" s="63"/>
      <c r="I163" s="63"/>
      <c r="J163" s="70"/>
    </row>
    <row r="164" spans="1:10">
      <c r="A164" s="90" t="s">
        <v>103</v>
      </c>
      <c r="B164" s="63" t="s">
        <v>42</v>
      </c>
      <c r="C164" s="64">
        <v>44287</v>
      </c>
      <c r="D164" s="61"/>
      <c r="E164" s="63" t="s">
        <v>104</v>
      </c>
      <c r="F164" s="63"/>
      <c r="G164" s="63"/>
      <c r="H164" s="63"/>
      <c r="I164" s="63"/>
      <c r="J164" s="70"/>
    </row>
    <row r="165" spans="1:10">
      <c r="A165" s="90" t="s">
        <v>110</v>
      </c>
      <c r="B165" s="63" t="s">
        <v>42</v>
      </c>
      <c r="C165" s="64">
        <v>44287</v>
      </c>
      <c r="D165" s="61"/>
      <c r="E165" s="63" t="s">
        <v>111</v>
      </c>
      <c r="F165" s="63"/>
      <c r="G165" s="63"/>
      <c r="H165" s="63"/>
      <c r="I165" s="63"/>
      <c r="J165" s="70"/>
    </row>
    <row r="166" spans="1:10">
      <c r="A166" s="90" t="s">
        <v>112</v>
      </c>
      <c r="B166" s="63" t="s">
        <v>42</v>
      </c>
      <c r="C166" s="64">
        <v>44287</v>
      </c>
      <c r="D166" s="61"/>
      <c r="E166" s="63" t="s">
        <v>113</v>
      </c>
      <c r="F166" s="63"/>
      <c r="G166" s="63"/>
      <c r="H166" s="63"/>
      <c r="I166" s="63"/>
      <c r="J166" s="70"/>
    </row>
    <row r="167" spans="1:10">
      <c r="A167" s="90" t="s">
        <v>131</v>
      </c>
      <c r="B167" s="63" t="s">
        <v>42</v>
      </c>
      <c r="C167" s="64">
        <v>44287</v>
      </c>
      <c r="D167" s="61"/>
      <c r="E167" s="63" t="s">
        <v>132</v>
      </c>
      <c r="F167" s="63"/>
      <c r="G167" s="63"/>
      <c r="H167" s="63"/>
      <c r="I167" s="63"/>
      <c r="J167" s="70"/>
    </row>
    <row r="168" spans="1:10">
      <c r="A168" s="90" t="s">
        <v>133</v>
      </c>
      <c r="B168" s="63" t="s">
        <v>42</v>
      </c>
      <c r="C168" s="64">
        <v>44287</v>
      </c>
      <c r="D168" s="61"/>
      <c r="E168" s="63" t="s">
        <v>134</v>
      </c>
      <c r="F168" s="63"/>
      <c r="G168" s="63"/>
      <c r="H168" s="63"/>
      <c r="I168" s="63"/>
      <c r="J168" s="70"/>
    </row>
    <row r="169" spans="1:10">
      <c r="A169" s="90" t="s">
        <v>135</v>
      </c>
      <c r="B169" s="63" t="s">
        <v>42</v>
      </c>
      <c r="C169" s="64">
        <v>44317</v>
      </c>
      <c r="D169" s="61"/>
      <c r="E169" s="63" t="s">
        <v>136</v>
      </c>
      <c r="F169" s="63"/>
      <c r="G169" s="63"/>
      <c r="H169" s="63"/>
      <c r="I169" s="63"/>
      <c r="J169" s="70"/>
    </row>
    <row r="170" spans="1:10">
      <c r="A170" s="90" t="s">
        <v>141</v>
      </c>
      <c r="B170" s="63" t="s">
        <v>77</v>
      </c>
      <c r="C170" s="64">
        <v>44348</v>
      </c>
      <c r="D170" s="61">
        <v>500</v>
      </c>
      <c r="E170" s="63"/>
      <c r="F170" s="63"/>
      <c r="G170" s="63"/>
      <c r="H170" s="63"/>
      <c r="I170" s="63"/>
      <c r="J170" s="70"/>
    </row>
    <row r="171" spans="1:10">
      <c r="A171" s="90" t="s">
        <v>137</v>
      </c>
      <c r="B171" s="63" t="s">
        <v>42</v>
      </c>
      <c r="C171" s="64">
        <v>44317</v>
      </c>
      <c r="D171" s="61"/>
      <c r="E171" s="63" t="s">
        <v>138</v>
      </c>
      <c r="F171" s="63"/>
      <c r="G171" s="63"/>
      <c r="H171" s="63"/>
      <c r="I171" s="63"/>
      <c r="J171" s="70"/>
    </row>
    <row r="172" spans="1:10">
      <c r="A172" s="90" t="s">
        <v>139</v>
      </c>
      <c r="B172" s="63" t="s">
        <v>42</v>
      </c>
      <c r="C172" s="64">
        <v>44348</v>
      </c>
      <c r="D172" s="61"/>
      <c r="E172" s="63" t="s">
        <v>140</v>
      </c>
      <c r="F172" s="63"/>
      <c r="G172" s="63"/>
      <c r="H172" s="63"/>
      <c r="I172" s="63"/>
      <c r="J172" s="70"/>
    </row>
    <row r="173" spans="1:10">
      <c r="A173" s="90" t="s">
        <v>142</v>
      </c>
      <c r="B173" s="63" t="s">
        <v>77</v>
      </c>
      <c r="C173" s="64">
        <v>44409</v>
      </c>
      <c r="D173" s="61">
        <v>1800</v>
      </c>
      <c r="E173" s="63"/>
      <c r="F173" s="63"/>
      <c r="G173" s="63"/>
      <c r="H173" s="63"/>
      <c r="I173" s="63"/>
      <c r="J173" s="70"/>
    </row>
    <row r="174" spans="1:10">
      <c r="A174" s="90"/>
      <c r="B174" s="63"/>
      <c r="C174" s="64"/>
      <c r="D174" s="61"/>
      <c r="E174" s="63"/>
      <c r="F174" s="63"/>
      <c r="G174" s="63"/>
      <c r="H174" s="63"/>
      <c r="I174" s="63"/>
      <c r="J174" s="70"/>
    </row>
    <row r="175" spans="1:10">
      <c r="A175" s="84"/>
    </row>
    <row r="176" spans="1:10">
      <c r="A176" s="75" t="s">
        <v>165</v>
      </c>
      <c r="B176" s="76"/>
      <c r="C176" s="77"/>
      <c r="D176" s="78"/>
      <c r="E176" s="76"/>
      <c r="F176" s="76"/>
      <c r="G176" s="76"/>
      <c r="H176" s="76"/>
      <c r="I176" s="76"/>
      <c r="J176" s="76"/>
    </row>
    <row r="177" spans="1:10">
      <c r="A177" s="85" t="s">
        <v>151</v>
      </c>
      <c r="B177" s="86"/>
      <c r="C177" s="87"/>
      <c r="D177" s="88"/>
      <c r="E177" s="86"/>
      <c r="F177" s="86"/>
      <c r="G177" s="86"/>
      <c r="H177" s="86"/>
      <c r="I177" s="86"/>
      <c r="J177" s="86"/>
    </row>
    <row r="178" spans="1:10">
      <c r="A178" s="90" t="s">
        <v>69</v>
      </c>
      <c r="B178" s="63" t="s">
        <v>41</v>
      </c>
      <c r="C178" s="64">
        <v>42036</v>
      </c>
      <c r="D178" s="61">
        <v>103.62694300518135</v>
      </c>
      <c r="E178" s="63"/>
      <c r="F178" s="63"/>
      <c r="G178" s="63"/>
      <c r="H178" s="63"/>
      <c r="I178" s="63"/>
      <c r="J178" s="63"/>
    </row>
    <row r="179" spans="1:10">
      <c r="A179" s="90"/>
      <c r="B179" s="63"/>
      <c r="C179" s="64"/>
      <c r="D179" s="61"/>
      <c r="E179" s="63"/>
      <c r="F179" s="63"/>
      <c r="G179" s="63"/>
      <c r="H179" s="63"/>
      <c r="I179" s="63"/>
      <c r="J179" s="63"/>
    </row>
    <row r="180" spans="1:10">
      <c r="A180" s="85" t="s">
        <v>152</v>
      </c>
      <c r="B180" s="63"/>
      <c r="C180" s="64"/>
      <c r="D180" s="61"/>
      <c r="E180" s="63"/>
      <c r="F180" s="63"/>
      <c r="G180" s="63"/>
      <c r="H180" s="63"/>
      <c r="I180" s="63"/>
      <c r="J180" s="63"/>
    </row>
    <row r="181" spans="1:10">
      <c r="A181" s="90" t="s">
        <v>69</v>
      </c>
      <c r="B181" s="63" t="s">
        <v>41</v>
      </c>
      <c r="C181" s="64">
        <v>42217</v>
      </c>
      <c r="D181" s="61">
        <v>54.5</v>
      </c>
      <c r="E181" s="63"/>
      <c r="F181" s="63"/>
      <c r="G181" s="63"/>
      <c r="H181" s="63"/>
      <c r="I181" s="63"/>
      <c r="J181" s="63"/>
    </row>
    <row r="182" spans="1:10">
      <c r="A182" s="90"/>
      <c r="B182" s="63"/>
      <c r="C182" s="64"/>
      <c r="D182" s="61"/>
      <c r="E182" s="63"/>
      <c r="F182" s="63"/>
      <c r="G182" s="63"/>
      <c r="H182" s="63"/>
      <c r="I182" s="63"/>
      <c r="J182" s="63"/>
    </row>
    <row r="183" spans="1:10">
      <c r="A183" s="85" t="s">
        <v>154</v>
      </c>
      <c r="B183" s="63"/>
      <c r="C183" s="64"/>
      <c r="D183" s="61"/>
      <c r="E183" s="63"/>
      <c r="F183" s="63"/>
      <c r="G183" s="63"/>
      <c r="H183" s="63"/>
      <c r="I183" s="63"/>
      <c r="J183" s="63"/>
    </row>
    <row r="184" spans="1:10">
      <c r="A184" s="90" t="s">
        <v>69</v>
      </c>
      <c r="B184" s="63" t="s">
        <v>41</v>
      </c>
      <c r="C184" s="64">
        <v>42948</v>
      </c>
      <c r="D184" s="61">
        <v>74</v>
      </c>
      <c r="E184" s="63"/>
      <c r="F184" s="63"/>
      <c r="G184" s="63"/>
      <c r="H184" s="63"/>
      <c r="I184" s="63"/>
      <c r="J184" s="63"/>
    </row>
    <row r="185" spans="1:10">
      <c r="A185" s="90" t="s">
        <v>69</v>
      </c>
      <c r="B185" s="63" t="s">
        <v>41</v>
      </c>
      <c r="C185" s="64">
        <v>43070</v>
      </c>
      <c r="D185" s="61">
        <v>128</v>
      </c>
      <c r="E185" s="63"/>
      <c r="F185" s="63"/>
      <c r="G185" s="63"/>
      <c r="H185" s="63"/>
      <c r="I185" s="63"/>
      <c r="J185" s="63"/>
    </row>
    <row r="186" spans="1:10">
      <c r="A186" s="63"/>
      <c r="B186" s="63"/>
      <c r="C186" s="64"/>
      <c r="D186" s="61"/>
      <c r="E186" s="63"/>
      <c r="F186" s="63"/>
      <c r="G186" s="63"/>
      <c r="H186" s="63"/>
      <c r="I186" s="63"/>
      <c r="J186" s="63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563F-1389-4C75-B98E-0005052FB0A2}">
  <dimension ref="A1:C50"/>
  <sheetViews>
    <sheetView workbookViewId="0"/>
  </sheetViews>
  <sheetFormatPr defaultRowHeight="14.5"/>
  <sheetData>
    <row r="1" spans="1:3" ht="46">
      <c r="A1" s="92" t="s">
        <v>217</v>
      </c>
    </row>
    <row r="3" spans="1:3">
      <c r="A3" t="s">
        <v>225</v>
      </c>
    </row>
    <row r="5" spans="1:3">
      <c r="B5" s="47" t="s">
        <v>49</v>
      </c>
    </row>
    <row r="7" spans="1:3">
      <c r="B7" t="s">
        <v>174</v>
      </c>
    </row>
    <row r="8" spans="1:3">
      <c r="B8" t="s">
        <v>175</v>
      </c>
    </row>
    <row r="9" spans="1:3">
      <c r="B9" t="s">
        <v>176</v>
      </c>
    </row>
    <row r="10" spans="1:3">
      <c r="B10" t="s">
        <v>177</v>
      </c>
    </row>
    <row r="12" spans="1:3">
      <c r="B12" t="s">
        <v>181</v>
      </c>
    </row>
    <row r="13" spans="1:3">
      <c r="B13" t="s">
        <v>182</v>
      </c>
    </row>
    <row r="15" spans="1:3">
      <c r="B15" t="s">
        <v>183</v>
      </c>
    </row>
    <row r="16" spans="1:3">
      <c r="B16">
        <v>1</v>
      </c>
      <c r="C16" t="s">
        <v>184</v>
      </c>
    </row>
    <row r="17" spans="2:3">
      <c r="B17">
        <v>2</v>
      </c>
      <c r="C17" t="s">
        <v>185</v>
      </c>
    </row>
    <row r="18" spans="2:3">
      <c r="B18">
        <v>3</v>
      </c>
      <c r="C18" t="s">
        <v>186</v>
      </c>
    </row>
    <row r="19" spans="2:3">
      <c r="B19">
        <v>4</v>
      </c>
      <c r="C19" t="s">
        <v>187</v>
      </c>
    </row>
    <row r="20" spans="2:3">
      <c r="B20">
        <v>5</v>
      </c>
      <c r="C20" t="s">
        <v>188</v>
      </c>
    </row>
    <row r="22" spans="2:3">
      <c r="B22" t="s">
        <v>197</v>
      </c>
    </row>
    <row r="23" spans="2:3">
      <c r="B23" t="s">
        <v>178</v>
      </c>
    </row>
    <row r="24" spans="2:3">
      <c r="B24" t="s">
        <v>179</v>
      </c>
    </row>
    <row r="25" spans="2:3">
      <c r="B25" t="s">
        <v>180</v>
      </c>
    </row>
    <row r="26" spans="2:3">
      <c r="B26" t="s">
        <v>198</v>
      </c>
    </row>
    <row r="28" spans="2:3">
      <c r="B28" t="s">
        <v>189</v>
      </c>
    </row>
    <row r="30" spans="2:3">
      <c r="B30">
        <v>1</v>
      </c>
      <c r="C30" t="s">
        <v>61</v>
      </c>
    </row>
    <row r="31" spans="2:3">
      <c r="B31">
        <v>2</v>
      </c>
      <c r="C31" t="s">
        <v>190</v>
      </c>
    </row>
    <row r="32" spans="2:3">
      <c r="B32">
        <v>3</v>
      </c>
      <c r="C32" t="s">
        <v>168</v>
      </c>
    </row>
    <row r="33" spans="2:3">
      <c r="B33">
        <v>4</v>
      </c>
      <c r="C33" t="s">
        <v>191</v>
      </c>
    </row>
    <row r="34" spans="2:3">
      <c r="B34">
        <v>5</v>
      </c>
      <c r="C34" t="s">
        <v>192</v>
      </c>
    </row>
    <row r="35" spans="2:3">
      <c r="B35">
        <v>5</v>
      </c>
      <c r="C35" t="s">
        <v>65</v>
      </c>
    </row>
    <row r="37" spans="2:3">
      <c r="B37" t="s">
        <v>202</v>
      </c>
    </row>
    <row r="38" spans="2:3">
      <c r="B38">
        <v>1</v>
      </c>
      <c r="C38" t="s">
        <v>204</v>
      </c>
    </row>
    <row r="39" spans="2:3">
      <c r="B39">
        <v>2</v>
      </c>
      <c r="C39" t="s">
        <v>205</v>
      </c>
    </row>
    <row r="40" spans="2:3">
      <c r="B40">
        <v>3</v>
      </c>
      <c r="C40" t="s">
        <v>203</v>
      </c>
    </row>
    <row r="42" spans="2:3">
      <c r="B42" t="s">
        <v>193</v>
      </c>
    </row>
    <row r="44" spans="2:3">
      <c r="B44" t="s">
        <v>194</v>
      </c>
    </row>
    <row r="45" spans="2:3">
      <c r="B45" t="s">
        <v>195</v>
      </c>
    </row>
    <row r="46" spans="2:3">
      <c r="B46" t="s">
        <v>196</v>
      </c>
    </row>
    <row r="48" spans="2:3">
      <c r="B48" t="s">
        <v>199</v>
      </c>
    </row>
    <row r="49" spans="2:2">
      <c r="B49" t="s">
        <v>200</v>
      </c>
    </row>
    <row r="50" spans="2:2">
      <c r="B50" t="s">
        <v>201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f1af2-e785-4394-9b2d-dfaf95e92f60">
      <Terms xmlns="http://schemas.microsoft.com/office/infopath/2007/PartnerControls"/>
    </lcf76f155ced4ddcb4097134ff3c332f>
    <TaxCatchAll xmlns="d830a163-2bd2-4904-a356-455e0fdb51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B0C64831414DABABF09C05DE95E2" ma:contentTypeVersion="18" ma:contentTypeDescription="Create a new document." ma:contentTypeScope="" ma:versionID="f8eba08e65c1af08ff6fd2a00ec301f3">
  <xsd:schema xmlns:xsd="http://www.w3.org/2001/XMLSchema" xmlns:xs="http://www.w3.org/2001/XMLSchema" xmlns:p="http://schemas.microsoft.com/office/2006/metadata/properties" xmlns:ns2="943f1af2-e785-4394-9b2d-dfaf95e92f60" xmlns:ns3="d830a163-2bd2-4904-a356-455e0fdb518a" targetNamespace="http://schemas.microsoft.com/office/2006/metadata/properties" ma:root="true" ma:fieldsID="5788e88d84ec87d80c325ae1bea30ef1" ns2:_="" ns3:_="">
    <xsd:import namespace="943f1af2-e785-4394-9b2d-dfaf95e92f60"/>
    <xsd:import namespace="d830a163-2bd2-4904-a356-455e0fdb5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1af2-e785-4394-9b2d-dfaf95e9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5b0b32f-e310-49b4-ae0d-6de30dafc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0a163-2bd2-4904-a356-455e0fdb5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3a627-04b7-47c3-ba6b-59e14afa6e89}" ma:internalName="TaxCatchAll" ma:showField="CatchAllData" ma:web="d830a163-2bd2-4904-a356-455e0fdb5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EAF810-C162-443A-B43D-DFDEC6FD4D6A}">
  <ds:schemaRefs>
    <ds:schemaRef ds:uri="http://schemas.microsoft.com/office/2006/metadata/properties"/>
    <ds:schemaRef ds:uri="http://purl.org/dc/dcmitype/"/>
    <ds:schemaRef ds:uri="6fbb0b2b-91b3-40b1-945a-fe73d972f09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f84b783-18bf-4c9e-b134-9dfbbc30ad1d"/>
    <ds:schemaRef ds:uri="http://www.w3.org/XML/1998/namespace"/>
    <ds:schemaRef ds:uri="943f1af2-e785-4394-9b2d-dfaf95e92f60"/>
    <ds:schemaRef ds:uri="d830a163-2bd2-4904-a356-455e0fdb518a"/>
  </ds:schemaRefs>
</ds:datastoreItem>
</file>

<file path=customXml/itemProps2.xml><?xml version="1.0" encoding="utf-8"?>
<ds:datastoreItem xmlns:ds="http://schemas.openxmlformats.org/officeDocument/2006/customXml" ds:itemID="{36B9962F-4524-4548-900B-CD05C3E505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9B91F-7EDB-4B3A-9322-DF6B9D1CD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1af2-e785-4394-9b2d-dfaf95e92f60"/>
    <ds:schemaRef ds:uri="d830a163-2bd2-4904-a356-455e0fdb5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Step1 -----&gt;</vt:lpstr>
      <vt:lpstr>Splash page</vt:lpstr>
      <vt:lpstr>Shares in issue</vt:lpstr>
      <vt:lpstr>Shares - Option 2</vt:lpstr>
      <vt:lpstr>Ecommerce</vt:lpstr>
      <vt:lpstr>Bloomberg Share Prices</vt:lpstr>
      <vt:lpstr>Step2 -----&gt;</vt:lpstr>
      <vt:lpstr>Investment &amp; funding</vt:lpstr>
      <vt:lpstr>Investment cases</vt:lpstr>
      <vt:lpstr>'Shares in issue'!Print_Area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 Wolmarans</dc:creator>
  <cp:lastModifiedBy>Tonilee Lutz</cp:lastModifiedBy>
  <cp:lastPrinted>2025-02-25T11:19:05Z</cp:lastPrinted>
  <dcterms:created xsi:type="dcterms:W3CDTF">2015-06-05T18:17:20Z</dcterms:created>
  <dcterms:modified xsi:type="dcterms:W3CDTF">2025-03-18T10:53:58Z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0x010100ABDCB0C64831414DABABF09C05DE95E2</vt:lpwstr>
  </property>
  <property fmtid="{D5CDD505-2E9C-101B-9397-08002B2CF9AE}" pid="3" name="MediaServiceImageTags">
    <vt:lpwstr/>
  </property>
</Properties>
</file>